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showHorizontalScroll="0" showVerticalScroll="0" showSheetTabs="0" xWindow="-15" yWindow="-15" windowWidth="12615" windowHeight="11640" tabRatio="1000"/>
  </bookViews>
  <sheets>
    <sheet name="Philips" sheetId="3" r:id="rId1"/>
    <sheet name="Count" sheetId="4" state="hidden" r:id="rId2"/>
    <sheet name="Лист1" sheetId="5" state="hidden" r:id="rId3"/>
  </sheets>
  <definedNames>
    <definedName name="_xlnm._FilterDatabase" localSheetId="0" hidden="1">Philips!$AG$3:$AG$29</definedName>
    <definedName name="CE_DAP" comment="Категория техники Филипс CE / DAP">Philips!$K$16</definedName>
    <definedName name="ГАР_ИТОГ">Philips!$F$30</definedName>
    <definedName name="ГАР_ПРОД" comment="- максимальный день гарантии ОТ ДАТЫ ПРОДАЖИ C УЧЕТОМ ОБЩЕГО ВРЕМЕНИ НАХОЖДЕНИЯ В ПРЕДЫДУЩИХ РЕМОНТАХ (ЕСЛИ БЫЛИ)">Count!$B$14</definedName>
    <definedName name="ГАР_ПРОИЗВ" comment="- максимальный день гарантии ОТ ДАТЫ ПРОИЗВОДСТВА C УЧЕТОМ ОБЩЕГО ВРЕМЕНИ НАХОЖДЕНИЯ В ПРЕДЫДУЩИХ РЕМОНТАХ (ЕСЛИ БЫЛИ)">Count!$B$13</definedName>
    <definedName name="ГОД_ПРВА" comment="Год производства аппарата">Philips!$E$7</definedName>
    <definedName name="Д_ОБРАЩ" comment="Дата обращения клиента (Часто совпадает с датой приёмки аппарата в ремонт)">Count!$B$2</definedName>
    <definedName name="Д_ПРОД" comment="Дата продажи">Count!$B$1</definedName>
    <definedName name="Д_ПРОИЗВ" comment="Последний день (ВСКР) в неделе производства аппарата">Count!$B$11</definedName>
    <definedName name="ДЛИТ_ПРЕД_РЕМ" comment="Общее время нахождения аппарата в предыдущих ремонтах (если были)">Philips!$I$13</definedName>
    <definedName name="НЕД_ПРВА" comment="Неделя производства аппарата">Philips!$E$10</definedName>
    <definedName name="СГДНЯ" comment="Сегодняшний день">Philips!$E$2</definedName>
  </definedNames>
  <calcPr calcId="125725"/>
</workbook>
</file>

<file path=xl/calcChain.xml><?xml version="1.0" encoding="utf-8"?>
<calcChain xmlns="http://schemas.openxmlformats.org/spreadsheetml/2006/main">
  <c r="C8" i="5"/>
  <c r="B8"/>
  <c r="C3"/>
  <c r="C2"/>
  <c r="B3" i="4" l="1"/>
  <c r="B2"/>
  <c r="B1"/>
  <c r="B14" s="1"/>
  <c r="F28" i="3" l="1"/>
  <c r="E2" l="1"/>
  <c r="B4" i="4"/>
  <c r="B5" s="1"/>
  <c r="B6" l="1"/>
  <c r="B7" s="1"/>
  <c r="B9" l="1"/>
  <c r="B8"/>
  <c r="B10"/>
  <c r="B11" l="1"/>
  <c r="B12" l="1"/>
  <c r="F24" i="3" s="1"/>
  <c r="L7"/>
  <c r="I24"/>
  <c r="B13" i="4"/>
  <c r="F26" i="3" s="1"/>
  <c r="F30" s="1"/>
  <c r="L10"/>
  <c r="F32" l="1"/>
  <c r="C38" s="1"/>
  <c r="G28"/>
  <c r="G26"/>
</calcChain>
</file>

<file path=xl/sharedStrings.xml><?xml version="1.0" encoding="utf-8"?>
<sst xmlns="http://schemas.openxmlformats.org/spreadsheetml/2006/main" count="101" uniqueCount="75">
  <si>
    <t>- Год производства</t>
  </si>
  <si>
    <t>- Месяц производства</t>
  </si>
  <si>
    <t>- День производства</t>
  </si>
  <si>
    <t>Сегодня</t>
  </si>
  <si>
    <t>Год</t>
  </si>
  <si>
    <t>пр-ва</t>
  </si>
  <si>
    <t>Неделя</t>
  </si>
  <si>
    <t>- День недели 1 января года производства (1-пн, 2-вт и т.д.). Нужен для поправки к подсчету порядкового номера последнего дня недели пр-ва.</t>
  </si>
  <si>
    <t>- Порядковый номер ПОСЛЕДНЕГО дня недели производства в году производства.</t>
  </si>
  <si>
    <t>- 1 января года производства в формате DD.MM.YY</t>
  </si>
  <si>
    <t>- 1 января года производства в числовом формате Excel - по общей временной шкале.</t>
  </si>
  <si>
    <t>- Последний день в неделе производства в формате DD.MM.YY</t>
  </si>
  <si>
    <t>- Последний день в неделе производства в числовом формате Excel по общей временной шкале</t>
  </si>
  <si>
    <t>Аппарат произведен с</t>
  </si>
  <si>
    <t>по</t>
  </si>
  <si>
    <t>Дата продажи-приемки</t>
  </si>
  <si>
    <t>День</t>
  </si>
  <si>
    <t>Месяц</t>
  </si>
  <si>
    <t>Дата продажи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</si>
  <si>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</si>
  <si>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</si>
  <si>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</si>
  <si>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</si>
  <si>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</si>
  <si>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</si>
  <si>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</si>
  <si>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</si>
  <si>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</si>
  <si>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.</t>
  </si>
  <si>
    <t>Тип ремонта</t>
  </si>
  <si>
    <t>- Дата продажи</t>
  </si>
  <si>
    <t>Область ответа</t>
  </si>
  <si>
    <t>1994</t>
  </si>
  <si>
    <t>Предпродажный</t>
  </si>
  <si>
    <t>Послепродажный / дилерский</t>
  </si>
  <si>
    <t>Категория</t>
  </si>
  <si>
    <t>Комментарии</t>
  </si>
  <si>
    <t>Принимаем в гарантийный ремонт в штатном режиме</t>
  </si>
  <si>
    <t>- Первый день в неделе производства в формате DD.MM.YY (отнимаем именно 6, а не 7, т.к. нужен диапазон с ПНД по ВСКР!)</t>
  </si>
  <si>
    <t>- Дата обращения (приемки)</t>
  </si>
  <si>
    <t>Д_ПРОД</t>
  </si>
  <si>
    <t>Д_ОБРАЩ</t>
  </si>
  <si>
    <t>Д_ПРОИЗВ</t>
  </si>
  <si>
    <t>ГАР_ПРОИЗВ</t>
  </si>
  <si>
    <t>ГАР_ПРОД</t>
  </si>
  <si>
    <t>Аппарат вышел за пределы гарантии.</t>
  </si>
  <si>
    <t>- максимальный день гарантии ОТ ДАТЫ ПРОИЗВОДСТВА в числовом формате Excel (ВКЛЮЧАЯ дату покупки). НЕ УЧИТЫВАЕТСЯ (!) ВРЕМЯ НАХОЖДЕНИЯ В ПРЕДЫДУЩИХ РЕМОНТАХ</t>
  </si>
  <si>
    <t>календарных дней</t>
  </si>
  <si>
    <t>Аппарат вышел за пределы гарантии. Возможен платный ремонт. В случае необходимости замены дорогостоящего узла, возможен запрос на дотацию (деталь за счет Philips/TPVE, см. условия и процедуру дотационного ремонта в новости сайта cc.philips.ru от 17.03.11).</t>
  </si>
  <si>
    <t>TV</t>
  </si>
  <si>
    <t>Аппарат условно-гарантийный. Согласно договора, делаем запрос на гарантию (сайт cc.philips.ru). Процедура запроса на гарантию и последующей отчетности - см. новость cc.philips.ru от 17.03.11</t>
  </si>
  <si>
    <t>NOTV-12</t>
  </si>
  <si>
    <t>NOTV-24</t>
  </si>
  <si>
    <t>- максимальный день гарантии ОТ ДАТЫ ПРОДАЖИ в числовом формате Excel (ВКЛЮЧАЯ дату покупки). C УЧЕТОМ ОБЩЕГО ВРЕМЕНИ НАХОЖДЕНИЯ В ПРЕДЫДУЩИХ РЕМОНТАХ (ЕСЛИ БЫЛИ)</t>
  </si>
  <si>
    <t>Ограничение гарантии по дате продажи</t>
  </si>
  <si>
    <t>Дата приемки</t>
  </si>
  <si>
    <t>Срок нахождения в ремонте (дней)</t>
  </si>
  <si>
    <t>Гарантия, с учетом предыдущих ремонтов, до</t>
  </si>
  <si>
    <t>Общий срок нахождения в предыдущих ремонтах</t>
  </si>
  <si>
    <t>- заполнить</t>
  </si>
  <si>
    <t>Срок гарантии (с даты продажи)</t>
  </si>
  <si>
    <t>- ответ</t>
  </si>
  <si>
    <t>Дата выдачи (готовности)</t>
  </si>
  <si>
    <t>Область ввода исходных данных об аппарате Philips / TPVision.</t>
  </si>
  <si>
    <t>Последний день гарантии изготовителя</t>
  </si>
  <si>
    <t>Вид аппарата</t>
  </si>
  <si>
    <t>из списка</t>
  </si>
  <si>
    <t>Дата обращения (приёма в ремонт)</t>
  </si>
  <si>
    <t>Последний день гарантии в итоге</t>
  </si>
  <si>
    <t>Последний день гарантии продавца</t>
  </si>
  <si>
    <t>Общий срок предыдущих гарантийных ремонтов</t>
  </si>
  <si>
    <t>НЕДЕЛЯ производства</t>
  </si>
  <si>
    <t>ГОД производства</t>
  </si>
  <si>
    <t>Тип ремонта с учетом срока гарантии</t>
  </si>
  <si>
    <r>
      <t>Вид обращения (</t>
    </r>
    <r>
      <rPr>
        <b/>
        <i/>
        <sz val="12"/>
        <color theme="1" tint="0.34998626667073579"/>
        <rFont val="Bookman Old Style"/>
        <family val="1"/>
        <charset val="204"/>
      </rPr>
      <t>предпродажный/послепродажный</t>
    </r>
    <r>
      <rPr>
        <b/>
        <sz val="12"/>
        <color theme="1" tint="0.34998626667073579"/>
        <rFont val="Bookman Old Style"/>
        <family val="1"/>
        <charset val="204"/>
      </rPr>
      <t>)</t>
    </r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</si>
</sst>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dd/mm/yy"/>
  </numFmts>
  <fonts count="37"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Arial Cyr"/>
      <charset val="204"/>
    </font>
    <font>
      <sz val="10"/>
      <color rgb="FFFF0000"/>
      <name val="Arial Cyr"/>
      <charset val="204"/>
    </font>
    <font>
      <b/>
      <sz val="11"/>
      <color rgb="FFFF0000"/>
      <name val="Arial Cyr"/>
      <charset val="204"/>
    </font>
    <font>
      <b/>
      <i/>
      <u/>
      <sz val="10"/>
      <color indexed="52"/>
      <name val="Bookman Old Style"/>
      <family val="1"/>
      <charset val="204"/>
    </font>
    <font>
      <sz val="10"/>
      <name val="Bookman Old Style"/>
      <family val="1"/>
      <charset val="204"/>
    </font>
    <font>
      <b/>
      <sz val="14"/>
      <color indexed="52"/>
      <name val="Bookman Old Style"/>
      <family val="1"/>
      <charset val="204"/>
    </font>
    <font>
      <b/>
      <i/>
      <u/>
      <sz val="12"/>
      <color indexed="9"/>
      <name val="Bookman Old Style"/>
      <family val="1"/>
      <charset val="204"/>
    </font>
    <font>
      <sz val="10"/>
      <color rgb="FF178083"/>
      <name val="Bookman Old Style"/>
      <family val="1"/>
      <charset val="204"/>
    </font>
    <font>
      <b/>
      <i/>
      <u/>
      <sz val="12"/>
      <color indexed="52"/>
      <name val="Bookman Old Style"/>
      <family val="1"/>
      <charset val="204"/>
    </font>
    <font>
      <b/>
      <sz val="10"/>
      <color theme="5" tint="0.59999389629810485"/>
      <name val="Bookman Old Style"/>
      <family val="1"/>
      <charset val="204"/>
    </font>
    <font>
      <sz val="10"/>
      <color indexed="42"/>
      <name val="Bookman Old Style"/>
      <family val="1"/>
      <charset val="204"/>
    </font>
    <font>
      <b/>
      <sz val="10"/>
      <color theme="5" tint="0.39997558519241921"/>
      <name val="Bookman Old Style"/>
      <family val="1"/>
      <charset val="204"/>
    </font>
    <font>
      <b/>
      <sz val="14"/>
      <color indexed="17"/>
      <name val="Bookman Old Style"/>
      <family val="1"/>
      <charset val="204"/>
    </font>
    <font>
      <b/>
      <sz val="14"/>
      <color rgb="FFFF0000"/>
      <name val="Bookman Old Style"/>
      <family val="1"/>
      <charset val="204"/>
    </font>
    <font>
      <b/>
      <sz val="10"/>
      <color theme="1" tint="0.34998626667073579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6"/>
      <name val="Bookman Old Style"/>
      <family val="1"/>
      <charset val="204"/>
    </font>
    <font>
      <sz val="10"/>
      <color theme="0" tint="-0.499984740745262"/>
      <name val="Bookman Old Style"/>
      <family val="1"/>
      <charset val="204"/>
    </font>
    <font>
      <sz val="8"/>
      <name val="Bookman Old Style"/>
      <family val="1"/>
      <charset val="204"/>
    </font>
    <font>
      <sz val="12"/>
      <color theme="0" tint="-0.499984740745262"/>
      <name val="Bookman Old Style"/>
      <family val="1"/>
      <charset val="204"/>
    </font>
    <font>
      <b/>
      <sz val="8"/>
      <color theme="0" tint="-0.499984740745262"/>
      <name val="Bookman Old Style"/>
      <family val="1"/>
      <charset val="204"/>
    </font>
    <font>
      <b/>
      <sz val="8"/>
      <color theme="5" tint="0.59999389629810485"/>
      <name val="Bookman Old Style"/>
      <family val="1"/>
      <charset val="204"/>
    </font>
    <font>
      <b/>
      <sz val="14"/>
      <color theme="4" tint="-0.249977111117893"/>
      <name val="Bookman Old Style"/>
      <family val="1"/>
      <charset val="204"/>
    </font>
    <font>
      <b/>
      <sz val="10"/>
      <color rgb="FFFF0000"/>
      <name val="Bookman Old Style"/>
      <family val="1"/>
      <charset val="204"/>
    </font>
    <font>
      <b/>
      <sz val="12"/>
      <color theme="1" tint="0.34998626667073579"/>
      <name val="Bookman Old Style"/>
      <family val="1"/>
      <charset val="204"/>
    </font>
    <font>
      <b/>
      <i/>
      <sz val="12"/>
      <color theme="1" tint="0.34998626667073579"/>
      <name val="Bookman Old Style"/>
      <family val="1"/>
      <charset val="204"/>
    </font>
    <font>
      <sz val="10"/>
      <color theme="1" tint="0.34998626667073579"/>
      <name val="Bookman Old Style"/>
      <family val="1"/>
      <charset val="204"/>
    </font>
    <font>
      <sz val="8"/>
      <color theme="1" tint="0.34998626667073579"/>
      <name val="Bookman Old Style"/>
      <family val="1"/>
      <charset val="204"/>
    </font>
    <font>
      <b/>
      <sz val="8"/>
      <color theme="1" tint="0.34998626667073579"/>
      <name val="Bookman Old Style"/>
      <family val="1"/>
      <charset val="204"/>
    </font>
    <font>
      <b/>
      <sz val="14"/>
      <color theme="1" tint="0.34998626667073579"/>
      <name val="Bookman Old Style"/>
      <family val="1"/>
      <charset val="204"/>
    </font>
    <font>
      <b/>
      <sz val="13"/>
      <color theme="4" tint="-0.249977111117893"/>
      <name val="Bookman Old Style"/>
      <family val="1"/>
      <charset val="204"/>
    </font>
    <font>
      <sz val="10"/>
      <color rgb="FFFF0000"/>
      <name val="Bookman Old Style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4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41"/>
      </left>
      <right/>
      <top style="double">
        <color indexed="41"/>
      </top>
      <bottom/>
      <diagonal/>
    </border>
    <border>
      <left/>
      <right/>
      <top style="double">
        <color indexed="41"/>
      </top>
      <bottom/>
      <diagonal/>
    </border>
    <border>
      <left/>
      <right style="double">
        <color indexed="41"/>
      </right>
      <top style="double">
        <color indexed="41"/>
      </top>
      <bottom/>
      <diagonal/>
    </border>
    <border>
      <left/>
      <right style="double">
        <color indexed="41"/>
      </right>
      <top/>
      <bottom/>
      <diagonal/>
    </border>
    <border>
      <left style="double">
        <color indexed="41"/>
      </left>
      <right/>
      <top/>
      <bottom style="double">
        <color indexed="41"/>
      </bottom>
      <diagonal/>
    </border>
    <border>
      <left/>
      <right/>
      <top/>
      <bottom style="double">
        <color indexed="41"/>
      </bottom>
      <diagonal/>
    </border>
    <border>
      <left/>
      <right style="double">
        <color indexed="41"/>
      </right>
      <top/>
      <bottom style="double">
        <color indexed="4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hair">
        <color indexed="64"/>
      </left>
      <right/>
      <top/>
      <bottom/>
      <diagonal/>
    </border>
    <border>
      <left style="hair">
        <color rgb="FFFF0000"/>
      </left>
      <right/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Protection="1"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1" fontId="1" fillId="2" borderId="2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/>
      <protection hidden="1"/>
    </xf>
    <xf numFmtId="164" fontId="1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" fillId="2" borderId="2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164" fontId="2" fillId="2" borderId="2" xfId="0" applyNumberFormat="1" applyFont="1" applyFill="1" applyBorder="1" applyAlignment="1" applyProtection="1">
      <alignment horizontal="center" vertical="top" wrapText="1"/>
      <protection hidden="1"/>
    </xf>
    <xf numFmtId="49" fontId="4" fillId="2" borderId="0" xfId="0" applyNumberFormat="1" applyFont="1" applyFill="1" applyProtection="1">
      <protection hidden="1"/>
    </xf>
    <xf numFmtId="164" fontId="2" fillId="2" borderId="15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0" borderId="0" xfId="0" applyNumberFormat="1" applyFill="1" applyProtection="1">
      <protection hidden="1"/>
    </xf>
    <xf numFmtId="0" fontId="0" fillId="0" borderId="0" xfId="0" applyFill="1" applyProtection="1">
      <protection hidden="1"/>
    </xf>
    <xf numFmtId="49" fontId="0" fillId="3" borderId="2" xfId="0" applyNumberFormat="1" applyFill="1" applyBorder="1" applyProtection="1">
      <protection hidden="1"/>
    </xf>
    <xf numFmtId="14" fontId="0" fillId="0" borderId="0" xfId="0" applyNumberFormat="1"/>
    <xf numFmtId="0" fontId="0" fillId="0" borderId="16" xfId="0" applyBorder="1"/>
    <xf numFmtId="0" fontId="0" fillId="0" borderId="23" xfId="0" applyBorder="1"/>
    <xf numFmtId="0" fontId="0" fillId="0" borderId="17" xfId="0" applyBorder="1"/>
    <xf numFmtId="0" fontId="0" fillId="4" borderId="24" xfId="0" applyFill="1" applyBorder="1"/>
    <xf numFmtId="49" fontId="5" fillId="0" borderId="0" xfId="0" applyNumberFormat="1" applyFont="1" applyBorder="1"/>
    <xf numFmtId="0" fontId="0" fillId="0" borderId="25" xfId="0" applyBorder="1"/>
    <xf numFmtId="0" fontId="0" fillId="0" borderId="6" xfId="0" applyBorder="1"/>
    <xf numFmtId="0" fontId="0" fillId="0" borderId="26" xfId="0" applyBorder="1"/>
    <xf numFmtId="0" fontId="0" fillId="0" borderId="7" xfId="0" applyBorder="1"/>
    <xf numFmtId="0" fontId="3" fillId="0" borderId="2" xfId="0" applyFont="1" applyBorder="1" applyAlignment="1">
      <alignment horizontal="center" vertical="center" wrapText="1"/>
    </xf>
    <xf numFmtId="14" fontId="0" fillId="4" borderId="2" xfId="0" applyNumberFormat="1" applyFill="1" applyBorder="1"/>
    <xf numFmtId="0" fontId="0" fillId="4" borderId="2" xfId="0" applyFill="1" applyBorder="1"/>
    <xf numFmtId="0" fontId="0" fillId="0" borderId="0" xfId="0" applyBorder="1"/>
    <xf numFmtId="0" fontId="0" fillId="0" borderId="24" xfId="0" applyBorder="1"/>
    <xf numFmtId="0" fontId="0" fillId="5" borderId="24" xfId="0" applyFill="1" applyBorder="1"/>
    <xf numFmtId="0" fontId="6" fillId="5" borderId="2" xfId="0" applyFont="1" applyFill="1" applyBorder="1"/>
    <xf numFmtId="14" fontId="7" fillId="5" borderId="2" xfId="0" applyNumberFormat="1" applyFont="1" applyFill="1" applyBorder="1"/>
    <xf numFmtId="0" fontId="0" fillId="0" borderId="2" xfId="0" applyBorder="1" applyAlignment="1">
      <alignment horizontal="center" vertical="center" wrapText="1"/>
    </xf>
    <xf numFmtId="0" fontId="8" fillId="6" borderId="0" xfId="0" applyFont="1" applyFill="1" applyAlignment="1" applyProtection="1">
      <alignment horizontal="right" vertical="center"/>
      <protection hidden="1"/>
    </xf>
    <xf numFmtId="0" fontId="9" fillId="6" borderId="0" xfId="0" applyFont="1" applyFill="1" applyProtection="1">
      <protection hidden="1"/>
    </xf>
    <xf numFmtId="0" fontId="9" fillId="6" borderId="4" xfId="0" applyFont="1" applyFill="1" applyBorder="1" applyAlignment="1" applyProtection="1">
      <alignment horizontal="center"/>
      <protection hidden="1"/>
    </xf>
    <xf numFmtId="1" fontId="9" fillId="6" borderId="4" xfId="0" applyNumberFormat="1" applyFont="1" applyFill="1" applyBorder="1" applyAlignment="1" applyProtection="1">
      <alignment horizontal="center"/>
      <protection hidden="1"/>
    </xf>
    <xf numFmtId="0" fontId="9" fillId="6" borderId="16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1" fontId="9" fillId="6" borderId="5" xfId="0" applyNumberFormat="1" applyFont="1" applyFill="1" applyBorder="1" applyAlignment="1" applyProtection="1">
      <alignment horizontal="center"/>
      <protection hidden="1"/>
    </xf>
    <xf numFmtId="0" fontId="9" fillId="6" borderId="6" xfId="0" applyFont="1" applyFill="1" applyBorder="1" applyAlignment="1" applyProtection="1">
      <alignment horizontal="center"/>
      <protection hidden="1"/>
    </xf>
    <xf numFmtId="0" fontId="9" fillId="6" borderId="7" xfId="0" applyFont="1" applyFill="1" applyBorder="1" applyAlignment="1" applyProtection="1">
      <alignment horizontal="center"/>
      <protection hidden="1"/>
    </xf>
    <xf numFmtId="0" fontId="9" fillId="6" borderId="5" xfId="0" applyFont="1" applyFill="1" applyBorder="1" applyAlignment="1" applyProtection="1">
      <alignment horizontal="center" vertical="center" wrapText="1"/>
      <protection hidden="1"/>
    </xf>
    <xf numFmtId="164" fontId="10" fillId="6" borderId="0" xfId="0" applyNumberFormat="1" applyFont="1" applyFill="1" applyBorder="1" applyAlignment="1" applyProtection="1">
      <alignment horizontal="center" vertical="center"/>
      <protection hidden="1"/>
    </xf>
    <xf numFmtId="1" fontId="9" fillId="6" borderId="21" xfId="0" applyNumberFormat="1" applyFont="1" applyFill="1" applyBorder="1" applyAlignment="1" applyProtection="1">
      <alignment horizontal="center"/>
      <protection hidden="1"/>
    </xf>
    <xf numFmtId="1" fontId="9" fillId="6" borderId="19" xfId="0" applyNumberFormat="1" applyFont="1" applyFill="1" applyBorder="1" applyAlignment="1" applyProtection="1">
      <alignment horizontal="center"/>
      <protection hidden="1"/>
    </xf>
    <xf numFmtId="49" fontId="9" fillId="6" borderId="1" xfId="0" applyNumberFormat="1" applyFont="1" applyFill="1" applyBorder="1" applyAlignment="1" applyProtection="1">
      <alignment horizontal="right"/>
      <protection hidden="1"/>
    </xf>
    <xf numFmtId="0" fontId="9" fillId="6" borderId="1" xfId="0" applyFont="1" applyFill="1" applyBorder="1" applyProtection="1">
      <protection hidden="1"/>
    </xf>
    <xf numFmtId="0" fontId="11" fillId="6" borderId="0" xfId="0" applyFont="1" applyFill="1" applyAlignment="1" applyProtection="1">
      <alignment horizontal="center"/>
      <protection hidden="1"/>
    </xf>
    <xf numFmtId="0" fontId="12" fillId="6" borderId="0" xfId="0" applyFont="1" applyFill="1" applyBorder="1" applyProtection="1">
      <protection hidden="1"/>
    </xf>
    <xf numFmtId="1" fontId="9" fillId="6" borderId="18" xfId="0" applyNumberFormat="1" applyFont="1" applyFill="1" applyBorder="1" applyAlignment="1" applyProtection="1">
      <alignment horizontal="center"/>
      <protection hidden="1"/>
    </xf>
    <xf numFmtId="1" fontId="9" fillId="6" borderId="20" xfId="0" applyNumberFormat="1" applyFont="1" applyFill="1" applyBorder="1" applyAlignment="1" applyProtection="1">
      <alignment horizontal="center"/>
      <protection hidden="1"/>
    </xf>
    <xf numFmtId="49" fontId="9" fillId="6" borderId="2" xfId="0" applyNumberFormat="1" applyFont="1" applyFill="1" applyBorder="1" applyAlignment="1" applyProtection="1">
      <alignment horizontal="right"/>
      <protection hidden="1"/>
    </xf>
    <xf numFmtId="0" fontId="9" fillId="6" borderId="2" xfId="0" applyFont="1" applyFill="1" applyBorder="1" applyProtection="1">
      <protection hidden="1"/>
    </xf>
    <xf numFmtId="0" fontId="9" fillId="6" borderId="0" xfId="0" applyFont="1" applyFill="1" applyBorder="1" applyProtection="1">
      <protection hidden="1"/>
    </xf>
    <xf numFmtId="0" fontId="9" fillId="6" borderId="8" xfId="0" applyFont="1" applyFill="1" applyBorder="1" applyProtection="1">
      <protection hidden="1"/>
    </xf>
    <xf numFmtId="0" fontId="9" fillId="6" borderId="9" xfId="0" applyFont="1" applyFill="1" applyBorder="1" applyProtection="1">
      <protection hidden="1"/>
    </xf>
    <xf numFmtId="0" fontId="9" fillId="6" borderId="10" xfId="0" applyFont="1" applyFill="1" applyBorder="1" applyProtection="1">
      <protection hidden="1"/>
    </xf>
    <xf numFmtId="0" fontId="9" fillId="6" borderId="3" xfId="0" applyFont="1" applyFill="1" applyBorder="1" applyProtection="1">
      <protection hidden="1"/>
    </xf>
    <xf numFmtId="0" fontId="13" fillId="6" borderId="0" xfId="0" applyFont="1" applyFill="1" applyBorder="1" applyAlignment="1" applyProtection="1">
      <alignment horizontal="right" vertical="center"/>
      <protection hidden="1"/>
    </xf>
    <xf numFmtId="0" fontId="9" fillId="6" borderId="11" xfId="0" applyFont="1" applyFill="1" applyBorder="1" applyProtection="1">
      <protection hidden="1"/>
    </xf>
    <xf numFmtId="0" fontId="15" fillId="6" borderId="0" xfId="0" applyFont="1" applyFill="1" applyBorder="1" applyAlignment="1" applyProtection="1">
      <alignment vertical="center"/>
      <protection hidden="1"/>
    </xf>
    <xf numFmtId="0" fontId="9" fillId="6" borderId="12" xfId="0" applyFont="1" applyFill="1" applyBorder="1" applyProtection="1">
      <protection hidden="1"/>
    </xf>
    <xf numFmtId="0" fontId="9" fillId="6" borderId="13" xfId="0" applyFont="1" applyFill="1" applyBorder="1" applyProtection="1">
      <protection hidden="1"/>
    </xf>
    <xf numFmtId="0" fontId="9" fillId="6" borderId="14" xfId="0" applyFont="1" applyFill="1" applyBorder="1" applyProtection="1">
      <protection hidden="1"/>
    </xf>
    <xf numFmtId="1" fontId="9" fillId="6" borderId="0" xfId="0" applyNumberFormat="1" applyFont="1" applyFill="1" applyBorder="1" applyAlignment="1" applyProtection="1">
      <alignment horizontal="center"/>
      <protection hidden="1"/>
    </xf>
    <xf numFmtId="1" fontId="9" fillId="6" borderId="22" xfId="0" applyNumberFormat="1" applyFont="1" applyFill="1" applyBorder="1" applyAlignment="1" applyProtection="1">
      <alignment horizontal="center"/>
      <protection hidden="1"/>
    </xf>
    <xf numFmtId="1" fontId="9" fillId="6" borderId="2" xfId="0" applyNumberFormat="1" applyFont="1" applyFill="1" applyBorder="1" applyAlignment="1" applyProtection="1">
      <alignment horizontal="center"/>
      <protection hidden="1"/>
    </xf>
    <xf numFmtId="0" fontId="16" fillId="6" borderId="0" xfId="0" applyFont="1" applyFill="1" applyBorder="1" applyProtection="1">
      <protection hidden="1"/>
    </xf>
    <xf numFmtId="0" fontId="17" fillId="6" borderId="0" xfId="0" applyFont="1" applyFill="1" applyBorder="1" applyAlignment="1" applyProtection="1">
      <alignment horizontal="center" vertical="center" wrapText="1"/>
      <protection hidden="1"/>
    </xf>
    <xf numFmtId="0" fontId="9" fillId="6" borderId="11" xfId="0" applyFont="1" applyFill="1" applyBorder="1" applyAlignment="1" applyProtection="1">
      <alignment horizontal="center"/>
      <protection hidden="1"/>
    </xf>
    <xf numFmtId="0" fontId="9" fillId="6" borderId="0" xfId="0" applyFont="1" applyFill="1" applyAlignment="1" applyProtection="1">
      <alignment horizontal="center"/>
      <protection hidden="1"/>
    </xf>
    <xf numFmtId="1" fontId="9" fillId="6" borderId="0" xfId="0" applyNumberFormat="1" applyFont="1" applyFill="1" applyProtection="1">
      <protection hidden="1"/>
    </xf>
    <xf numFmtId="1" fontId="9" fillId="0" borderId="0" xfId="0" applyNumberFormat="1" applyFont="1" applyProtection="1">
      <protection hidden="1"/>
    </xf>
    <xf numFmtId="0" fontId="22" fillId="6" borderId="0" xfId="0" applyFont="1" applyFill="1" applyBorder="1" applyAlignment="1" applyProtection="1">
      <alignment vertical="center"/>
      <protection hidden="1"/>
    </xf>
    <xf numFmtId="1" fontId="21" fillId="7" borderId="27" xfId="0" applyNumberFormat="1" applyFont="1" applyFill="1" applyBorder="1" applyAlignment="1" applyProtection="1">
      <alignment horizontal="center" vertical="center"/>
      <protection locked="0" hidden="1"/>
    </xf>
    <xf numFmtId="0" fontId="21" fillId="7" borderId="27" xfId="0" applyFont="1" applyFill="1" applyBorder="1" applyAlignment="1" applyProtection="1">
      <alignment horizontal="center" vertical="center"/>
      <protection locked="0" hidden="1"/>
    </xf>
    <xf numFmtId="0" fontId="24" fillId="6" borderId="0" xfId="0" applyFont="1" applyFill="1" applyBorder="1" applyAlignment="1" applyProtection="1">
      <alignment horizontal="right" vertical="center" wrapText="1"/>
      <protection hidden="1"/>
    </xf>
    <xf numFmtId="0" fontId="23" fillId="6" borderId="0" xfId="0" applyFont="1" applyFill="1" applyProtection="1">
      <protection hidden="1"/>
    </xf>
    <xf numFmtId="0" fontId="25" fillId="6" borderId="0" xfId="0" applyFont="1" applyFill="1" applyBorder="1" applyAlignment="1" applyProtection="1">
      <alignment horizontal="right" vertical="center"/>
      <protection hidden="1"/>
    </xf>
    <xf numFmtId="0" fontId="25" fillId="6" borderId="0" xfId="0" applyFont="1" applyFill="1" applyBorder="1" applyAlignment="1" applyProtection="1">
      <alignment vertical="center"/>
      <protection hidden="1"/>
    </xf>
    <xf numFmtId="1" fontId="23" fillId="6" borderId="18" xfId="0" applyNumberFormat="1" applyFont="1" applyFill="1" applyBorder="1" applyAlignment="1" applyProtection="1">
      <alignment horizontal="center"/>
      <protection hidden="1"/>
    </xf>
    <xf numFmtId="1" fontId="23" fillId="6" borderId="20" xfId="0" applyNumberFormat="1" applyFont="1" applyFill="1" applyBorder="1" applyAlignment="1" applyProtection="1">
      <alignment horizontal="center"/>
      <protection hidden="1"/>
    </xf>
    <xf numFmtId="0" fontId="23" fillId="6" borderId="2" xfId="0" applyFont="1" applyFill="1" applyBorder="1" applyProtection="1">
      <protection hidden="1"/>
    </xf>
    <xf numFmtId="49" fontId="23" fillId="6" borderId="2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Protection="1">
      <protection hidden="1"/>
    </xf>
    <xf numFmtId="49" fontId="23" fillId="6" borderId="1" xfId="0" applyNumberFormat="1" applyFont="1" applyFill="1" applyBorder="1" applyAlignment="1" applyProtection="1">
      <alignment horizontal="right"/>
      <protection hidden="1"/>
    </xf>
    <xf numFmtId="165" fontId="27" fillId="7" borderId="27" xfId="0" applyNumberFormat="1" applyFont="1" applyFill="1" applyBorder="1" applyAlignment="1" applyProtection="1">
      <alignment horizontal="center" vertical="center"/>
      <protection hidden="1"/>
    </xf>
    <xf numFmtId="0" fontId="20" fillId="7" borderId="29" xfId="0" applyFont="1" applyFill="1" applyBorder="1" applyAlignment="1" applyProtection="1">
      <alignment horizontal="center" vertical="center"/>
      <protection locked="0" hidden="1"/>
    </xf>
    <xf numFmtId="0" fontId="20" fillId="7" borderId="30" xfId="0" applyFont="1" applyFill="1" applyBorder="1" applyAlignment="1" applyProtection="1">
      <alignment horizontal="center" vertical="center"/>
      <protection locked="0" hidden="1"/>
    </xf>
    <xf numFmtId="0" fontId="20" fillId="7" borderId="31" xfId="0" applyFont="1" applyFill="1" applyBorder="1" applyAlignment="1" applyProtection="1">
      <alignment horizontal="center" vertical="center"/>
      <protection locked="0" hidden="1"/>
    </xf>
    <xf numFmtId="165" fontId="27" fillId="7" borderId="29" xfId="0" applyNumberFormat="1" applyFont="1" applyFill="1" applyBorder="1" applyAlignment="1" applyProtection="1">
      <alignment horizontal="center" vertical="center"/>
      <protection hidden="1"/>
    </xf>
    <xf numFmtId="165" fontId="27" fillId="7" borderId="30" xfId="0" applyNumberFormat="1" applyFont="1" applyFill="1" applyBorder="1" applyAlignment="1" applyProtection="1">
      <alignment horizontal="center" vertical="center"/>
      <protection hidden="1"/>
    </xf>
    <xf numFmtId="165" fontId="27" fillId="7" borderId="31" xfId="0" applyNumberFormat="1" applyFont="1" applyFill="1" applyBorder="1" applyAlignment="1" applyProtection="1">
      <alignment horizontal="center" vertical="center"/>
      <protection hidden="1"/>
    </xf>
    <xf numFmtId="165" fontId="10" fillId="7" borderId="27" xfId="0" applyNumberFormat="1" applyFont="1" applyFill="1" applyBorder="1" applyAlignment="1" applyProtection="1">
      <alignment horizontal="center" vertical="center"/>
      <protection hidden="1"/>
    </xf>
    <xf numFmtId="165" fontId="18" fillId="7" borderId="34" xfId="0" applyNumberFormat="1" applyFont="1" applyFill="1" applyBorder="1" applyAlignment="1" applyProtection="1">
      <alignment horizontal="center" vertical="center"/>
      <protection hidden="1"/>
    </xf>
    <xf numFmtId="0" fontId="29" fillId="6" borderId="0" xfId="0" applyFont="1" applyFill="1" applyBorder="1" applyAlignment="1" applyProtection="1">
      <alignment horizontal="right" vertical="center"/>
      <protection hidden="1"/>
    </xf>
    <xf numFmtId="0" fontId="29" fillId="6" borderId="0" xfId="0" applyFont="1" applyFill="1" applyBorder="1" applyAlignment="1" applyProtection="1">
      <alignment horizontal="right" vertical="center" wrapText="1"/>
      <protection hidden="1"/>
    </xf>
    <xf numFmtId="0" fontId="29" fillId="6" borderId="0" xfId="0" applyFont="1" applyFill="1" applyBorder="1" applyAlignment="1" applyProtection="1">
      <alignment horizontal="center"/>
      <protection hidden="1"/>
    </xf>
    <xf numFmtId="0" fontId="32" fillId="6" borderId="0" xfId="0" applyFont="1" applyFill="1" applyBorder="1" applyAlignment="1" applyProtection="1">
      <alignment horizontal="center" vertical="top"/>
      <protection hidden="1"/>
    </xf>
    <xf numFmtId="0" fontId="31" fillId="6" borderId="0" xfId="0" applyFont="1" applyFill="1" applyBorder="1" applyAlignment="1" applyProtection="1">
      <alignment horizontal="center"/>
      <protection hidden="1"/>
    </xf>
    <xf numFmtId="0" fontId="29" fillId="6" borderId="0" xfId="0" applyFont="1" applyFill="1" applyBorder="1" applyAlignment="1" applyProtection="1">
      <alignment horizontal="right" vertical="center"/>
      <protection hidden="1"/>
    </xf>
    <xf numFmtId="0" fontId="29" fillId="6" borderId="28" xfId="0" applyFont="1" applyFill="1" applyBorder="1" applyAlignment="1" applyProtection="1">
      <alignment horizontal="right" vertical="center"/>
      <protection hidden="1"/>
    </xf>
    <xf numFmtId="0" fontId="29" fillId="6" borderId="0" xfId="0" applyFont="1" applyFill="1" applyBorder="1" applyAlignment="1" applyProtection="1">
      <alignment horizontal="center" vertical="center"/>
      <protection hidden="1"/>
    </xf>
    <xf numFmtId="0" fontId="33" fillId="6" borderId="0" xfId="0" applyFont="1" applyFill="1" applyBorder="1" applyAlignment="1" applyProtection="1">
      <alignment horizontal="center" vertical="top"/>
      <protection hidden="1"/>
    </xf>
    <xf numFmtId="0" fontId="19" fillId="6" borderId="0" xfId="0" applyFont="1" applyFill="1" applyBorder="1" applyAlignment="1" applyProtection="1">
      <alignment horizontal="left" vertical="center"/>
      <protection hidden="1"/>
    </xf>
    <xf numFmtId="0" fontId="23" fillId="6" borderId="0" xfId="0" applyFont="1" applyFill="1" applyBorder="1" applyAlignment="1" applyProtection="1">
      <alignment horizontal="center"/>
      <protection hidden="1"/>
    </xf>
    <xf numFmtId="0" fontId="34" fillId="7" borderId="32" xfId="0" applyFont="1" applyFill="1" applyBorder="1" applyAlignment="1" applyProtection="1">
      <alignment horizontal="right" vertical="center"/>
      <protection hidden="1"/>
    </xf>
    <xf numFmtId="0" fontId="34" fillId="7" borderId="33" xfId="0" applyFont="1" applyFill="1" applyBorder="1" applyAlignment="1" applyProtection="1">
      <alignment horizontal="right" vertical="center"/>
      <protection hidden="1"/>
    </xf>
    <xf numFmtId="0" fontId="34" fillId="6" borderId="0" xfId="0" applyFont="1" applyFill="1" applyBorder="1" applyAlignment="1" applyProtection="1">
      <alignment horizontal="right" vertical="center" wrapText="1"/>
      <protection hidden="1"/>
    </xf>
    <xf numFmtId="0" fontId="34" fillId="6" borderId="36" xfId="0" applyFont="1" applyFill="1" applyBorder="1" applyAlignment="1" applyProtection="1">
      <alignment horizontal="right" vertical="center" wrapText="1"/>
      <protection hidden="1"/>
    </xf>
    <xf numFmtId="0" fontId="19" fillId="6" borderId="0" xfId="0" applyFont="1" applyFill="1" applyBorder="1" applyAlignment="1" applyProtection="1">
      <alignment horizontal="center"/>
      <protection hidden="1"/>
    </xf>
    <xf numFmtId="0" fontId="35" fillId="6" borderId="0" xfId="0" applyFont="1" applyFill="1" applyAlignment="1" applyProtection="1">
      <alignment horizontal="right" vertical="center"/>
      <protection hidden="1"/>
    </xf>
    <xf numFmtId="164" fontId="27" fillId="7" borderId="27" xfId="0" applyNumberFormat="1" applyFont="1" applyFill="1" applyBorder="1" applyAlignment="1" applyProtection="1">
      <alignment horizontal="center" vertical="center"/>
      <protection hidden="1"/>
    </xf>
    <xf numFmtId="0" fontId="21" fillId="6" borderId="37" xfId="0" applyFont="1" applyFill="1" applyBorder="1" applyAlignment="1" applyProtection="1">
      <alignment horizontal="center"/>
      <protection hidden="1"/>
    </xf>
    <xf numFmtId="0" fontId="21" fillId="6" borderId="38" xfId="0" applyFont="1" applyFill="1" applyBorder="1" applyAlignment="1" applyProtection="1">
      <alignment horizontal="center"/>
      <protection hidden="1"/>
    </xf>
    <xf numFmtId="0" fontId="21" fillId="6" borderId="39" xfId="0" applyFont="1" applyFill="1" applyBorder="1" applyAlignment="1" applyProtection="1">
      <alignment horizontal="center"/>
      <protection hidden="1"/>
    </xf>
    <xf numFmtId="0" fontId="9" fillId="6" borderId="40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34" fillId="6" borderId="40" xfId="0" applyFont="1" applyFill="1" applyBorder="1" applyAlignment="1" applyProtection="1">
      <alignment horizontal="right" vertical="center" wrapText="1"/>
      <protection hidden="1"/>
    </xf>
    <xf numFmtId="0" fontId="9" fillId="6" borderId="42" xfId="0" applyFont="1" applyFill="1" applyBorder="1" applyProtection="1">
      <protection hidden="1"/>
    </xf>
    <xf numFmtId="0" fontId="9" fillId="6" borderId="43" xfId="0" applyFont="1" applyFill="1" applyBorder="1" applyProtection="1">
      <protection hidden="1"/>
    </xf>
    <xf numFmtId="0" fontId="9" fillId="6" borderId="44" xfId="0" applyFont="1" applyFill="1" applyBorder="1" applyProtection="1">
      <protection hidden="1"/>
    </xf>
    <xf numFmtId="0" fontId="14" fillId="6" borderId="41" xfId="0" applyFont="1" applyFill="1" applyBorder="1" applyProtection="1">
      <protection hidden="1"/>
    </xf>
    <xf numFmtId="0" fontId="23" fillId="6" borderId="40" xfId="0" applyFont="1" applyFill="1" applyBorder="1" applyAlignment="1" applyProtection="1">
      <alignment horizontal="center"/>
      <protection hidden="1"/>
    </xf>
    <xf numFmtId="0" fontId="26" fillId="6" borderId="41" xfId="0" applyFont="1" applyFill="1" applyBorder="1" applyProtection="1">
      <protection hidden="1"/>
    </xf>
    <xf numFmtId="0" fontId="19" fillId="6" borderId="41" xfId="0" applyFont="1" applyFill="1" applyBorder="1" applyAlignment="1" applyProtection="1">
      <alignment horizontal="left" vertical="center"/>
      <protection hidden="1"/>
    </xf>
    <xf numFmtId="0" fontId="23" fillId="6" borderId="40" xfId="0" applyFont="1" applyFill="1" applyBorder="1" applyProtection="1">
      <protection hidden="1"/>
    </xf>
    <xf numFmtId="0" fontId="23" fillId="6" borderId="41" xfId="0" applyFont="1" applyFill="1" applyBorder="1" applyProtection="1">
      <protection hidden="1"/>
    </xf>
    <xf numFmtId="0" fontId="17" fillId="7" borderId="35" xfId="0" applyFont="1" applyFill="1" applyBorder="1" applyAlignment="1" applyProtection="1">
      <alignment horizontal="center" vertical="center"/>
      <protection hidden="1"/>
    </xf>
    <xf numFmtId="0" fontId="17" fillId="7" borderId="0" xfId="0" applyFont="1" applyFill="1" applyBorder="1" applyAlignment="1" applyProtection="1">
      <alignment horizontal="center" vertical="center"/>
      <protection hidden="1"/>
    </xf>
    <xf numFmtId="0" fontId="17" fillId="7" borderId="28" xfId="0" applyFont="1" applyFill="1" applyBorder="1" applyAlignment="1" applyProtection="1">
      <alignment horizontal="center" vertical="center"/>
      <protection hidden="1"/>
    </xf>
    <xf numFmtId="0" fontId="36" fillId="6" borderId="46" xfId="0" applyFont="1" applyFill="1" applyBorder="1" applyAlignment="1" applyProtection="1">
      <alignment horizontal="left"/>
      <protection hidden="1"/>
    </xf>
    <xf numFmtId="0" fontId="36" fillId="6" borderId="0" xfId="0" applyFont="1" applyFill="1" applyBorder="1" applyAlignment="1" applyProtection="1">
      <alignment horizontal="left"/>
      <protection hidden="1"/>
    </xf>
    <xf numFmtId="0" fontId="36" fillId="6" borderId="41" xfId="0" applyFont="1" applyFill="1" applyBorder="1" applyAlignment="1" applyProtection="1">
      <alignment horizontal="left"/>
      <protection hidden="1"/>
    </xf>
    <xf numFmtId="0" fontId="28" fillId="6" borderId="45" xfId="0" applyFont="1" applyFill="1" applyBorder="1" applyAlignment="1" applyProtection="1">
      <alignment horizontal="left" vertical="center"/>
      <protection hidden="1"/>
    </xf>
    <xf numFmtId="0" fontId="28" fillId="6" borderId="0" xfId="0" applyFont="1" applyFill="1" applyBorder="1" applyAlignment="1" applyProtection="1">
      <alignment horizontal="left" vertical="center"/>
      <protection hidden="1"/>
    </xf>
    <xf numFmtId="0" fontId="28" fillId="6" borderId="41" xfId="0" applyFont="1" applyFill="1" applyBorder="1" applyAlignment="1" applyProtection="1">
      <alignment horizontal="left" vertical="center"/>
      <protection hidden="1"/>
    </xf>
  </cellXfs>
  <cellStyles count="1">
    <cellStyle name="Обычный" xfId="0" builtinId="0"/>
  </cellStyles>
  <dxfs count="17">
    <dxf>
      <font>
        <b/>
        <i val="0"/>
        <color rgb="FFFF0000"/>
      </font>
      <fill>
        <patternFill>
          <bgColor theme="5" tint="0.39994506668294322"/>
        </patternFill>
      </fill>
    </dxf>
    <dxf>
      <font>
        <color rgb="FFFFFF99"/>
      </font>
      <fill>
        <patternFill>
          <bgColor rgb="FFFF0000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43"/>
        </left>
        <right style="thin">
          <color indexed="43"/>
        </right>
        <top style="thin">
          <color indexed="43"/>
        </top>
        <bottom style="thin">
          <color indexed="43"/>
        </bottom>
      </border>
    </dxf>
    <dxf>
      <font>
        <b/>
        <i val="0"/>
        <condense val="0"/>
        <extend val="0"/>
        <color indexed="12"/>
      </font>
      <fill>
        <patternFill>
          <bgColor indexed="42"/>
        </patternFill>
      </fill>
      <border>
        <left style="thin">
          <color indexed="43"/>
        </left>
        <right style="thin">
          <color indexed="43"/>
        </right>
        <top style="thin">
          <color indexed="43"/>
        </top>
        <bottom style="thin">
          <color indexed="43"/>
        </bottom>
      </border>
    </dxf>
    <dxf>
      <font>
        <color rgb="FFFFFF99"/>
      </font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43"/>
        </left>
        <right style="thin">
          <color indexed="43"/>
        </right>
        <top style="thin">
          <color indexed="43"/>
        </top>
        <bottom style="thin">
          <color indexed="43"/>
        </bottom>
      </border>
    </dxf>
    <dxf>
      <font>
        <b/>
        <i val="0"/>
        <condense val="0"/>
        <extend val="0"/>
        <color indexed="43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fill>
        <patternFill>
          <bgColor indexed="42"/>
        </patternFill>
      </fill>
      <border>
        <left style="thin">
          <color indexed="43"/>
        </left>
        <right style="thin">
          <color indexed="43"/>
        </right>
        <top style="thin">
          <color indexed="43"/>
        </top>
        <bottom style="thin">
          <color indexed="43"/>
        </bottom>
      </border>
    </dxf>
    <dxf>
      <font>
        <color rgb="FFFFFF99"/>
      </font>
      <fill>
        <patternFill>
          <bgColor rgb="FFFF0000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Bookman Old Style"/>
        <scheme val="none"/>
      </font>
      <numFmt numFmtId="1" formatCode="0"/>
      <fill>
        <patternFill patternType="none">
          <fgColor indexed="64"/>
          <bgColor theme="0" tint="-0.249977111117893"/>
        </patternFill>
      </fill>
      <alignment horizontal="center" vertical="bottom" textRotation="0" wrapText="0" indent="0" relativeIndent="0" justifyLastLine="0" shrinkToFit="0" mergeCell="0" readingOrder="0"/>
      <protection locked="1" hidden="1"/>
    </dxf>
    <dxf>
      <font>
        <strike val="0"/>
        <outline val="0"/>
        <shadow val="0"/>
        <vertAlign val="baseline"/>
        <name val="Bookman Old Style"/>
        <scheme val="none"/>
      </font>
      <numFmt numFmtId="1" formatCode="0"/>
      <fill>
        <patternFill>
          <fgColor indexed="64"/>
          <bgColor theme="0" tint="-0.249977111117893"/>
        </patternFill>
      </fill>
      <alignment horizontal="center" vertical="bottom" textRotation="0" wrapText="0" indent="0" relativeIndent="0" justifyLastLine="0" shrinkToFit="0" mergeCell="0" readingOrder="0"/>
      <protection locked="1" hidden="1"/>
    </dxf>
    <dxf>
      <font>
        <strike val="0"/>
        <outline val="0"/>
        <shadow val="0"/>
        <vertAlign val="baseline"/>
        <name val="Bookman Old Style"/>
        <scheme val="none"/>
      </font>
      <numFmt numFmtId="1" formatCode="0"/>
      <fill>
        <patternFill patternType="none">
          <fgColor indexed="64"/>
          <bgColor theme="0" tint="-0.249977111117893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178083"/>
      <color rgb="FF097774"/>
      <color rgb="FF128588"/>
      <color rgb="FF009999"/>
      <color rgb="FF47C9C3"/>
      <color rgb="FF29E7E7"/>
      <color rgb="FF48C8AA"/>
      <color rgb="FFFFFFCC"/>
      <color rgb="FF37D9D9"/>
      <color rgb="FF22EEE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81</xdr:col>
      <xdr:colOff>593911</xdr:colOff>
      <xdr:row>8</xdr:row>
      <xdr:rowOff>313763</xdr:rowOff>
    </xdr:from>
    <xdr:to>
      <xdr:col>82</xdr:col>
      <xdr:colOff>415179</xdr:colOff>
      <xdr:row>25</xdr:row>
      <xdr:rowOff>213471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23793" y="1692087"/>
          <a:ext cx="426386" cy="32469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id="1" name="Список1" displayName="Список1" ref="AG3:AG29" totalsRowShown="0" headerRowDxfId="13" dataDxfId="12" headerRowBorderDxfId="16" tableBorderDxfId="15">
  <autoFilter ref="AG3:AG29"/>
  <tableColumns count="1">
    <tableColumn id="1" name="1994" dataDxfId="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E61"/>
  <sheetViews>
    <sheetView showGridLines="0" showRowColHeaders="0" tabSelected="1" zoomScale="85" zoomScaleNormal="85" workbookViewId="0">
      <selection activeCell="F48" sqref="F48"/>
    </sheetView>
  </sheetViews>
  <sheetFormatPr defaultRowHeight="15" outlineLevelCol="1"/>
  <cols>
    <col min="1" max="1" width="4.5703125" style="42" customWidth="1"/>
    <col min="2" max="2" width="3.7109375" style="42" customWidth="1"/>
    <col min="3" max="3" width="35" style="42" customWidth="1"/>
    <col min="4" max="4" width="4.7109375" style="42" customWidth="1"/>
    <col min="5" max="5" width="15.140625" style="42" customWidth="1"/>
    <col min="6" max="6" width="17.7109375" style="42" customWidth="1"/>
    <col min="7" max="7" width="12.7109375" style="42" customWidth="1"/>
    <col min="8" max="8" width="1.5703125" style="42" customWidth="1"/>
    <col min="9" max="9" width="12.7109375" style="42" customWidth="1"/>
    <col min="10" max="10" width="1.5703125" style="42" customWidth="1"/>
    <col min="11" max="11" width="12.85546875" style="42" customWidth="1"/>
    <col min="12" max="13" width="9.140625" style="42"/>
    <col min="14" max="29" width="0" style="42" hidden="1" customWidth="1"/>
    <col min="30" max="31" width="9.140625" style="42"/>
    <col min="32" max="32" width="0" style="42" hidden="1" customWidth="1"/>
    <col min="33" max="33" width="11.28515625" style="42" hidden="1" customWidth="1" outlineLevel="1"/>
    <col min="34" max="34" width="9.5703125" style="78" hidden="1" customWidth="1" outlineLevel="1"/>
    <col min="35" max="36" width="9.140625" style="42" hidden="1" customWidth="1" outlineLevel="1"/>
    <col min="37" max="37" width="24" style="42" hidden="1" customWidth="1" outlineLevel="1"/>
    <col min="38" max="76" width="9.140625" style="42" hidden="1" customWidth="1" outlineLevel="1"/>
    <col min="77" max="77" width="9.140625" style="42" collapsed="1"/>
    <col min="78" max="16384" width="9.140625" style="42"/>
  </cols>
  <sheetData>
    <row r="1" spans="1:83" ht="4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 t="s">
        <v>4</v>
      </c>
      <c r="AH1" s="39" t="s">
        <v>6</v>
      </c>
      <c r="AI1" s="40" t="s">
        <v>15</v>
      </c>
      <c r="AJ1" s="41"/>
      <c r="AK1" s="38" t="s">
        <v>29</v>
      </c>
      <c r="AL1" s="38" t="s">
        <v>35</v>
      </c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</row>
    <row r="2" spans="1:83" ht="19.5" customHeight="1" thickBot="1">
      <c r="A2" s="37"/>
      <c r="B2" s="37"/>
      <c r="C2" s="117" t="s">
        <v>3</v>
      </c>
      <c r="D2" s="36"/>
      <c r="E2" s="118">
        <f ca="1">TODAY()</f>
        <v>42662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43" t="s">
        <v>5</v>
      </c>
      <c r="AH2" s="44" t="s">
        <v>5</v>
      </c>
      <c r="AI2" s="45" t="s">
        <v>16</v>
      </c>
      <c r="AJ2" s="46" t="s">
        <v>17</v>
      </c>
      <c r="AK2" s="47"/>
      <c r="AL2" s="4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</row>
    <row r="3" spans="1:83" ht="7.5" customHeight="1">
      <c r="A3" s="37"/>
      <c r="B3" s="37"/>
      <c r="C3" s="36"/>
      <c r="D3" s="36"/>
      <c r="E3" s="48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49" t="s">
        <v>32</v>
      </c>
      <c r="AH3" s="50">
        <v>1</v>
      </c>
      <c r="AI3" s="51" t="s">
        <v>19</v>
      </c>
      <c r="AJ3" s="51" t="s">
        <v>19</v>
      </c>
      <c r="AK3" s="52" t="s">
        <v>33</v>
      </c>
      <c r="AL3" s="52" t="s">
        <v>49</v>
      </c>
      <c r="AM3" s="37" t="s">
        <v>37</v>
      </c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</row>
    <row r="4" spans="1:83" ht="19.5" customHeight="1">
      <c r="A4" s="37"/>
      <c r="B4" s="119" t="s">
        <v>63</v>
      </c>
      <c r="C4" s="120"/>
      <c r="D4" s="120"/>
      <c r="E4" s="120"/>
      <c r="F4" s="120"/>
      <c r="G4" s="120"/>
      <c r="H4" s="120"/>
      <c r="I4" s="120"/>
      <c r="J4" s="120"/>
      <c r="K4" s="120"/>
      <c r="L4" s="121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54" t="s">
        <v>54</v>
      </c>
      <c r="AG4" s="55">
        <v>1995</v>
      </c>
      <c r="AH4" s="56">
        <v>2</v>
      </c>
      <c r="AI4" s="57" t="s">
        <v>20</v>
      </c>
      <c r="AJ4" s="57" t="s">
        <v>20</v>
      </c>
      <c r="AK4" s="58" t="s">
        <v>34</v>
      </c>
      <c r="AL4" s="58" t="s">
        <v>51</v>
      </c>
      <c r="AM4" s="37" t="s">
        <v>48</v>
      </c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</row>
    <row r="5" spans="1:83" ht="6.75" customHeight="1">
      <c r="A5" s="37"/>
      <c r="B5" s="122"/>
      <c r="C5" s="59"/>
      <c r="D5" s="59"/>
      <c r="E5" s="59"/>
      <c r="F5" s="59"/>
      <c r="G5" s="59"/>
      <c r="H5" s="59"/>
      <c r="I5" s="59"/>
      <c r="J5" s="59"/>
      <c r="K5" s="59"/>
      <c r="L5" s="123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59"/>
      <c r="AG5" s="55">
        <v>1996</v>
      </c>
      <c r="AH5" s="56">
        <v>3</v>
      </c>
      <c r="AI5" s="57" t="s">
        <v>21</v>
      </c>
      <c r="AJ5" s="57" t="s">
        <v>21</v>
      </c>
      <c r="AK5" s="37"/>
      <c r="AL5" s="37" t="s">
        <v>52</v>
      </c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</row>
    <row r="6" spans="1:83" ht="29.25" customHeight="1">
      <c r="A6" s="37"/>
      <c r="B6" s="122"/>
      <c r="C6" s="59"/>
      <c r="D6" s="59"/>
      <c r="E6" s="59"/>
      <c r="F6" s="59"/>
      <c r="G6" s="105" t="s">
        <v>18</v>
      </c>
      <c r="H6" s="105"/>
      <c r="I6" s="105"/>
      <c r="J6" s="105"/>
      <c r="K6" s="105"/>
      <c r="L6" s="123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59"/>
      <c r="AG6" s="55">
        <v>1997</v>
      </c>
      <c r="AH6" s="56">
        <v>4</v>
      </c>
      <c r="AI6" s="51" t="s">
        <v>22</v>
      </c>
      <c r="AJ6" s="51" t="s">
        <v>22</v>
      </c>
      <c r="AK6" s="37"/>
      <c r="AL6" s="37"/>
      <c r="AM6" s="37" t="s">
        <v>50</v>
      </c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</row>
    <row r="7" spans="1:83" ht="20.25">
      <c r="A7" s="37"/>
      <c r="B7" s="122"/>
      <c r="C7" s="101" t="s">
        <v>72</v>
      </c>
      <c r="D7" s="59"/>
      <c r="E7" s="80">
        <v>2015</v>
      </c>
      <c r="F7" s="59"/>
      <c r="G7" s="80" t="s">
        <v>19</v>
      </c>
      <c r="H7" s="116" t="s">
        <v>28</v>
      </c>
      <c r="I7" s="80" t="s">
        <v>19</v>
      </c>
      <c r="J7" s="116" t="s">
        <v>28</v>
      </c>
      <c r="K7" s="80">
        <v>2016</v>
      </c>
      <c r="L7" s="128" t="str">
        <f ca="1">IF(C16="Предпродажный","",IF(OR(Д_ПРОД&lt;Д_ПРОИЗВ,Д_ПРОД&gt;СГДНЯ),"ОШИБКА !",""))</f>
        <v/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55">
        <v>1998</v>
      </c>
      <c r="AH7" s="56">
        <v>5</v>
      </c>
      <c r="AI7" s="57" t="s">
        <v>23</v>
      </c>
      <c r="AJ7" s="57" t="s">
        <v>23</v>
      </c>
      <c r="AK7" s="37"/>
      <c r="AL7" s="37"/>
      <c r="AM7" s="37" t="s">
        <v>45</v>
      </c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</row>
    <row r="8" spans="1:83" s="90" customFormat="1" ht="12.75">
      <c r="A8" s="83"/>
      <c r="B8" s="129"/>
      <c r="C8" s="111"/>
      <c r="D8" s="111"/>
      <c r="E8" s="111"/>
      <c r="F8" s="111"/>
      <c r="G8" s="104" t="s">
        <v>16</v>
      </c>
      <c r="H8" s="104"/>
      <c r="I8" s="104" t="s">
        <v>17</v>
      </c>
      <c r="J8" s="104"/>
      <c r="K8" s="104" t="s">
        <v>4</v>
      </c>
      <c r="L8" s="130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6"/>
      <c r="AH8" s="87"/>
      <c r="AI8" s="89"/>
      <c r="AJ8" s="89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</row>
    <row r="9" spans="1:83" ht="23.25" customHeight="1">
      <c r="A9" s="37"/>
      <c r="B9" s="122"/>
      <c r="C9" s="59"/>
      <c r="D9" s="59"/>
      <c r="E9" s="59"/>
      <c r="F9" s="59"/>
      <c r="G9" s="105" t="s">
        <v>67</v>
      </c>
      <c r="H9" s="105"/>
      <c r="I9" s="105"/>
      <c r="J9" s="105"/>
      <c r="K9" s="105"/>
      <c r="L9" s="123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55">
        <v>1999</v>
      </c>
      <c r="AH9" s="56">
        <v>6</v>
      </c>
      <c r="AI9" s="57" t="s">
        <v>24</v>
      </c>
      <c r="AJ9" s="57" t="s">
        <v>24</v>
      </c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</row>
    <row r="10" spans="1:83" ht="20.25">
      <c r="A10" s="37"/>
      <c r="B10" s="122"/>
      <c r="C10" s="101" t="s">
        <v>71</v>
      </c>
      <c r="D10" s="59"/>
      <c r="E10" s="80">
        <v>1</v>
      </c>
      <c r="F10" s="59"/>
      <c r="G10" s="80" t="s">
        <v>19</v>
      </c>
      <c r="H10" s="116" t="s">
        <v>28</v>
      </c>
      <c r="I10" s="80" t="s">
        <v>24</v>
      </c>
      <c r="J10" s="116" t="s">
        <v>28</v>
      </c>
      <c r="K10" s="80">
        <v>2016</v>
      </c>
      <c r="L10" s="128" t="str">
        <f ca="1">IF(OR(Д_ОБРАЩ&lt;Д_ПРОИЗВ,Д_ОБРАЩ&lt;Д_ПРОД,Д_ОБРАЩ&gt;СГДНЯ),"ОШИБКА !","")</f>
        <v/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55">
        <v>2000</v>
      </c>
      <c r="AH10" s="56">
        <v>7</v>
      </c>
      <c r="AI10" s="51" t="s">
        <v>25</v>
      </c>
      <c r="AJ10" s="51" t="s">
        <v>25</v>
      </c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</row>
    <row r="11" spans="1:83" s="90" customFormat="1" ht="12.75">
      <c r="A11" s="83"/>
      <c r="B11" s="129"/>
      <c r="C11" s="111"/>
      <c r="D11" s="111"/>
      <c r="E11" s="111"/>
      <c r="F11" s="111"/>
      <c r="G11" s="104" t="s">
        <v>16</v>
      </c>
      <c r="H11" s="104"/>
      <c r="I11" s="104" t="s">
        <v>17</v>
      </c>
      <c r="J11" s="104"/>
      <c r="K11" s="104" t="s">
        <v>4</v>
      </c>
      <c r="L11" s="130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6"/>
      <c r="AH11" s="87"/>
      <c r="AI11" s="91"/>
      <c r="AJ11" s="91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</row>
    <row r="12" spans="1:83" ht="15.75">
      <c r="A12" s="37"/>
      <c r="B12" s="122"/>
      <c r="C12" s="64"/>
      <c r="D12" s="64"/>
      <c r="E12" s="64"/>
      <c r="F12" s="64"/>
      <c r="G12" s="66"/>
      <c r="H12" s="66"/>
      <c r="I12" s="66"/>
      <c r="J12" s="66"/>
      <c r="K12" s="66"/>
      <c r="L12" s="123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55">
        <v>2001</v>
      </c>
      <c r="AH12" s="56">
        <v>8</v>
      </c>
      <c r="AI12" s="57" t="s">
        <v>26</v>
      </c>
      <c r="AJ12" s="57" t="s">
        <v>26</v>
      </c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</row>
    <row r="13" spans="1:83" ht="20.25">
      <c r="A13" s="37"/>
      <c r="B13" s="122"/>
      <c r="C13" s="102" t="s">
        <v>70</v>
      </c>
      <c r="D13" s="102"/>
      <c r="E13" s="102"/>
      <c r="F13" s="102"/>
      <c r="G13" s="102"/>
      <c r="H13" s="66"/>
      <c r="I13" s="81">
        <v>0</v>
      </c>
      <c r="J13" s="66"/>
      <c r="K13" s="110" t="s">
        <v>47</v>
      </c>
      <c r="L13" s="131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55">
        <v>2002</v>
      </c>
      <c r="AH13" s="56">
        <v>9</v>
      </c>
      <c r="AI13" s="57" t="s">
        <v>27</v>
      </c>
      <c r="AJ13" s="57" t="s">
        <v>27</v>
      </c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</row>
    <row r="14" spans="1:83" ht="15.75">
      <c r="A14" s="37"/>
      <c r="B14" s="122"/>
      <c r="C14" s="82"/>
      <c r="D14" s="82"/>
      <c r="E14" s="82"/>
      <c r="F14" s="82"/>
      <c r="G14" s="82"/>
      <c r="H14" s="82"/>
      <c r="I14" s="82"/>
      <c r="J14" s="82"/>
      <c r="K14" s="79"/>
      <c r="L14" s="123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55"/>
      <c r="AH14" s="56"/>
      <c r="AI14" s="57"/>
      <c r="AJ14" s="5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</row>
    <row r="15" spans="1:83" ht="15.75" customHeight="1">
      <c r="A15" s="37"/>
      <c r="B15" s="122"/>
      <c r="C15" s="103" t="s">
        <v>74</v>
      </c>
      <c r="D15" s="103"/>
      <c r="E15" s="103"/>
      <c r="F15" s="103"/>
      <c r="G15" s="66"/>
      <c r="H15" s="66"/>
      <c r="I15" s="66"/>
      <c r="J15" s="66"/>
      <c r="K15" s="66"/>
      <c r="L15" s="123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55">
        <v>2003</v>
      </c>
      <c r="AH15" s="56">
        <v>10</v>
      </c>
      <c r="AI15" s="58">
        <v>10</v>
      </c>
      <c r="AJ15" s="57">
        <v>10</v>
      </c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</row>
    <row r="16" spans="1:83" ht="20.25">
      <c r="A16" s="37"/>
      <c r="B16" s="122"/>
      <c r="C16" s="93" t="s">
        <v>34</v>
      </c>
      <c r="D16" s="94"/>
      <c r="E16" s="94"/>
      <c r="F16" s="95"/>
      <c r="G16" s="106" t="s">
        <v>65</v>
      </c>
      <c r="H16" s="106"/>
      <c r="I16" s="106"/>
      <c r="J16" s="107"/>
      <c r="K16" s="80" t="s">
        <v>49</v>
      </c>
      <c r="L16" s="123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55">
        <v>2004</v>
      </c>
      <c r="AH16" s="56">
        <v>11</v>
      </c>
      <c r="AI16" s="58">
        <v>11</v>
      </c>
      <c r="AJ16" s="57">
        <v>11</v>
      </c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</row>
    <row r="17" spans="1:83" s="90" customFormat="1" ht="12.75">
      <c r="A17" s="83"/>
      <c r="B17" s="132"/>
      <c r="C17" s="84"/>
      <c r="D17" s="84"/>
      <c r="E17" s="84"/>
      <c r="F17" s="84"/>
      <c r="G17" s="85"/>
      <c r="H17" s="85"/>
      <c r="I17" s="85"/>
      <c r="J17" s="85"/>
      <c r="K17" s="109" t="s">
        <v>66</v>
      </c>
      <c r="L17" s="13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6"/>
      <c r="AH17" s="87"/>
      <c r="AI17" s="88"/>
      <c r="AJ17" s="89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</row>
    <row r="18" spans="1:83">
      <c r="A18" s="37"/>
      <c r="B18" s="125"/>
      <c r="C18" s="126"/>
      <c r="D18" s="126"/>
      <c r="E18" s="126"/>
      <c r="F18" s="126"/>
      <c r="G18" s="126"/>
      <c r="H18" s="126"/>
      <c r="I18" s="126"/>
      <c r="J18" s="126"/>
      <c r="K18" s="126"/>
      <c r="L18" s="12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55">
        <v>2005</v>
      </c>
      <c r="AH18" s="56">
        <v>12</v>
      </c>
      <c r="AI18" s="58">
        <v>12</v>
      </c>
      <c r="AJ18" s="57">
        <v>12</v>
      </c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</row>
    <row r="19" spans="1:83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55">
        <v>2006</v>
      </c>
      <c r="AH19" s="56">
        <v>13</v>
      </c>
      <c r="AI19" s="58">
        <v>13</v>
      </c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</row>
    <row r="20" spans="1:83" ht="6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55">
        <v>2007</v>
      </c>
      <c r="AH20" s="56">
        <v>14</v>
      </c>
      <c r="AI20" s="58">
        <v>14</v>
      </c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</row>
    <row r="21" spans="1:83" ht="20.25">
      <c r="A21" s="37"/>
      <c r="B21" s="119" t="s">
        <v>31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1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55">
        <v>2008</v>
      </c>
      <c r="AH21" s="56">
        <v>15</v>
      </c>
      <c r="AI21" s="58">
        <v>15</v>
      </c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</row>
    <row r="22" spans="1:83" ht="7.5" customHeight="1">
      <c r="A22" s="37"/>
      <c r="B22" s="122"/>
      <c r="C22" s="59"/>
      <c r="D22" s="59"/>
      <c r="E22" s="59"/>
      <c r="F22" s="59"/>
      <c r="G22" s="59"/>
      <c r="H22" s="59"/>
      <c r="I22" s="59"/>
      <c r="J22" s="59"/>
      <c r="K22" s="59"/>
      <c r="L22" s="123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55">
        <v>2009</v>
      </c>
      <c r="AH22" s="56">
        <v>16</v>
      </c>
      <c r="AI22" s="58">
        <v>16</v>
      </c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</row>
    <row r="23" spans="1:83">
      <c r="A23" s="37"/>
      <c r="B23" s="122"/>
      <c r="C23" s="59"/>
      <c r="D23" s="59"/>
      <c r="E23" s="59"/>
      <c r="F23" s="59"/>
      <c r="G23" s="59"/>
      <c r="H23" s="59"/>
      <c r="I23" s="59"/>
      <c r="J23" s="59"/>
      <c r="K23" s="59"/>
      <c r="L23" s="123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70">
        <v>2010</v>
      </c>
      <c r="AH23" s="56">
        <v>17</v>
      </c>
      <c r="AI23" s="58">
        <v>17</v>
      </c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</row>
    <row r="24" spans="1:83" ht="18">
      <c r="A24" s="37"/>
      <c r="B24" s="122"/>
      <c r="C24" s="106" t="s">
        <v>13</v>
      </c>
      <c r="D24" s="106"/>
      <c r="E24" s="106"/>
      <c r="F24" s="92">
        <f>Count!B12</f>
        <v>42002</v>
      </c>
      <c r="G24" s="108" t="s">
        <v>14</v>
      </c>
      <c r="H24" s="59"/>
      <c r="I24" s="96">
        <f>Count!B11</f>
        <v>42008</v>
      </c>
      <c r="J24" s="97"/>
      <c r="K24" s="98"/>
      <c r="L24" s="123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71">
        <v>2011</v>
      </c>
      <c r="AH24" s="72">
        <v>18</v>
      </c>
      <c r="AI24" s="58">
        <v>18</v>
      </c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</row>
    <row r="25" spans="1:83" ht="7.5" customHeight="1">
      <c r="A25" s="37"/>
      <c r="B25" s="122"/>
      <c r="C25" s="59"/>
      <c r="D25" s="59"/>
      <c r="E25" s="59"/>
      <c r="F25" s="59"/>
      <c r="G25" s="59"/>
      <c r="H25" s="59"/>
      <c r="I25" s="59"/>
      <c r="J25" s="59"/>
      <c r="K25" s="59"/>
      <c r="L25" s="123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71">
        <v>2012</v>
      </c>
      <c r="AH25" s="72">
        <v>19</v>
      </c>
      <c r="AI25" s="58">
        <v>19</v>
      </c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</row>
    <row r="26" spans="1:83" ht="24.75" customHeight="1">
      <c r="A26" s="37"/>
      <c r="B26" s="122"/>
      <c r="C26" s="106" t="s">
        <v>64</v>
      </c>
      <c r="D26" s="106"/>
      <c r="E26" s="106"/>
      <c r="F26" s="92">
        <f>ГАР_ПРОИЗВ</f>
        <v>42739</v>
      </c>
      <c r="G26" s="140" t="str">
        <f>IF(ГАР_ИТОГ=F26,"Ограничение гарантии по дате производства","")</f>
        <v/>
      </c>
      <c r="H26" s="141"/>
      <c r="I26" s="141"/>
      <c r="J26" s="141"/>
      <c r="K26" s="141"/>
      <c r="L26" s="142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71">
        <v>2013</v>
      </c>
      <c r="AH26" s="72">
        <v>20</v>
      </c>
      <c r="AI26" s="58">
        <v>20</v>
      </c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</row>
    <row r="27" spans="1:83" ht="7.5" customHeight="1">
      <c r="A27" s="37"/>
      <c r="B27" s="122"/>
      <c r="C27" s="59"/>
      <c r="D27" s="59"/>
      <c r="E27" s="59"/>
      <c r="F27" s="59"/>
      <c r="G27" s="73"/>
      <c r="H27" s="59"/>
      <c r="I27" s="59"/>
      <c r="J27" s="59"/>
      <c r="K27" s="59"/>
      <c r="L27" s="123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71">
        <v>2014</v>
      </c>
      <c r="AH27" s="72">
        <v>21</v>
      </c>
      <c r="AI27" s="58">
        <v>21</v>
      </c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</row>
    <row r="28" spans="1:83" ht="18">
      <c r="A28" s="37"/>
      <c r="B28" s="122"/>
      <c r="C28" s="106" t="s">
        <v>69</v>
      </c>
      <c r="D28" s="106"/>
      <c r="E28" s="106"/>
      <c r="F28" s="99">
        <f>IF(C16="Предпродажный","",ГАР_ПРОД)</f>
        <v>42736</v>
      </c>
      <c r="G28" s="140" t="str">
        <f>IF(ГАР_ИТОГ=F28,"Ограничение гарантии по дате продажи","")</f>
        <v>Ограничение гарантии по дате продажи</v>
      </c>
      <c r="H28" s="141"/>
      <c r="I28" s="141"/>
      <c r="J28" s="141"/>
      <c r="K28" s="141"/>
      <c r="L28" s="142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71">
        <v>2015</v>
      </c>
      <c r="AH28" s="72">
        <v>22</v>
      </c>
      <c r="AI28" s="58">
        <v>22</v>
      </c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</row>
    <row r="29" spans="1:83" ht="7.5" customHeight="1">
      <c r="A29" s="37"/>
      <c r="B29" s="122"/>
      <c r="C29" s="59"/>
      <c r="D29" s="59"/>
      <c r="E29" s="59"/>
      <c r="F29" s="59"/>
      <c r="G29" s="59"/>
      <c r="H29" s="59"/>
      <c r="I29" s="59"/>
      <c r="J29" s="59"/>
      <c r="K29" s="59"/>
      <c r="L29" s="123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71">
        <v>2016</v>
      </c>
      <c r="AH29" s="72">
        <v>23</v>
      </c>
      <c r="AI29" s="58">
        <v>23</v>
      </c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</row>
    <row r="30" spans="1:83" ht="18">
      <c r="A30" s="37"/>
      <c r="B30" s="122"/>
      <c r="C30" s="112" t="s">
        <v>68</v>
      </c>
      <c r="D30" s="113"/>
      <c r="E30" s="113"/>
      <c r="F30" s="100">
        <f>MIN(F26,F28)</f>
        <v>42736</v>
      </c>
      <c r="G30" s="137"/>
      <c r="H30" s="138"/>
      <c r="I30" s="138"/>
      <c r="J30" s="138"/>
      <c r="K30" s="138"/>
      <c r="L30" s="139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72">
        <v>24</v>
      </c>
      <c r="AI30" s="58">
        <v>24</v>
      </c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</row>
    <row r="31" spans="1:83">
      <c r="A31" s="37"/>
      <c r="B31" s="122"/>
      <c r="C31" s="59"/>
      <c r="D31" s="59"/>
      <c r="E31" s="59"/>
      <c r="F31" s="59"/>
      <c r="G31" s="59"/>
      <c r="H31" s="59"/>
      <c r="I31" s="59"/>
      <c r="J31" s="59"/>
      <c r="K31" s="59"/>
      <c r="L31" s="123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72">
        <v>25</v>
      </c>
      <c r="AI31" s="58">
        <v>25</v>
      </c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</row>
    <row r="32" spans="1:83" ht="27" customHeight="1">
      <c r="A32" s="37"/>
      <c r="B32" s="124" t="s">
        <v>73</v>
      </c>
      <c r="C32" s="114"/>
      <c r="D32" s="114"/>
      <c r="E32" s="115"/>
      <c r="F32" s="134" t="str">
        <f>IF(C16="Предпродажный",IF(Д_ОБРАЩ&lt;=ГАР_ПРОИЗВ,"ГАРАНТИЙНЫЙ","НЕ ГАРАНТИЙНЫЙ !!!"),IF(Д_ОБРАЩ&lt;=ГАР_ИТОГ,"ГАРАНТИЙНЫЙ",IF(Д_ОБРАЩ&lt;=ГАР_ПРОД,"Запрос на гарантию","НЕ ГАРАНТИЙНЫЙ !!!")))</f>
        <v>ГАРАНТИЙНЫЙ</v>
      </c>
      <c r="G32" s="135"/>
      <c r="H32" s="135"/>
      <c r="I32" s="135"/>
      <c r="J32" s="135"/>
      <c r="K32" s="136"/>
      <c r="L32" s="123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72">
        <v>26</v>
      </c>
      <c r="AI32" s="58">
        <v>26</v>
      </c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</row>
    <row r="33" spans="1:83">
      <c r="A33" s="37"/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72">
        <v>27</v>
      </c>
      <c r="AI33" s="58">
        <v>27</v>
      </c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</row>
    <row r="34" spans="1:83" ht="14.25" customHeight="1">
      <c r="A34" s="37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72">
        <v>28</v>
      </c>
      <c r="AI34" s="58">
        <v>28</v>
      </c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</row>
    <row r="35" spans="1:83" ht="17.25" hidden="1" customHeight="1">
      <c r="A35" s="37"/>
      <c r="B35" s="53" t="s">
        <v>36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72">
        <v>29</v>
      </c>
      <c r="AI35" s="58">
        <v>29</v>
      </c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</row>
    <row r="36" spans="1:83" ht="6" hidden="1" customHeight="1" thickBo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72">
        <v>30</v>
      </c>
      <c r="AI36" s="58">
        <v>30</v>
      </c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</row>
    <row r="37" spans="1:83" ht="15.75" hidden="1" thickTop="1">
      <c r="A37" s="37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2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72">
        <v>31</v>
      </c>
      <c r="AI37" s="58">
        <v>31</v>
      </c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</row>
    <row r="38" spans="1:83" ht="15" hidden="1" customHeight="1">
      <c r="A38" s="37"/>
      <c r="B38" s="63"/>
      <c r="C38" s="74" t="str">
        <f>IF(C16="Предпродажный",IF(F32="ГАРАНТИЙНЫЙ",AM3,AM7),IF(F32="ГАРАНТИЙНЫЙ",AM3,IF(F32="НЕ ГАРАНТИЙНЫЙ !!!",AM4,IF(F32="Запрос на гарантию",AM6,""))))</f>
        <v>Принимаем в гарантийный ремонт в штатном режиме</v>
      </c>
      <c r="D38" s="74"/>
      <c r="E38" s="74"/>
      <c r="F38" s="74"/>
      <c r="G38" s="74"/>
      <c r="H38" s="74"/>
      <c r="I38" s="74"/>
      <c r="J38" s="74"/>
      <c r="K38" s="74"/>
      <c r="L38" s="6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72">
        <v>32</v>
      </c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</row>
    <row r="39" spans="1:83" ht="21" hidden="1" customHeight="1">
      <c r="A39" s="37"/>
      <c r="B39" s="63"/>
      <c r="C39" s="74"/>
      <c r="D39" s="74"/>
      <c r="E39" s="74"/>
      <c r="F39" s="74"/>
      <c r="G39" s="74"/>
      <c r="H39" s="74"/>
      <c r="I39" s="74"/>
      <c r="J39" s="74"/>
      <c r="K39" s="74"/>
      <c r="L39" s="6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72">
        <v>33</v>
      </c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</row>
    <row r="40" spans="1:83" ht="12.75" hidden="1" customHeight="1">
      <c r="A40" s="37"/>
      <c r="B40" s="63"/>
      <c r="C40" s="74"/>
      <c r="D40" s="74"/>
      <c r="E40" s="74"/>
      <c r="F40" s="74"/>
      <c r="G40" s="74"/>
      <c r="H40" s="74"/>
      <c r="I40" s="74"/>
      <c r="J40" s="74"/>
      <c r="K40" s="74"/>
      <c r="L40" s="7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72">
        <v>34</v>
      </c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</row>
    <row r="41" spans="1:83" ht="20.25" hidden="1" customHeight="1">
      <c r="A41" s="37"/>
      <c r="B41" s="63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72">
        <v>35</v>
      </c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</row>
    <row r="42" spans="1:83" ht="15.75" hidden="1" customHeight="1">
      <c r="A42" s="37"/>
      <c r="B42" s="63"/>
      <c r="C42" s="74"/>
      <c r="D42" s="74"/>
      <c r="E42" s="74"/>
      <c r="F42" s="74"/>
      <c r="G42" s="74"/>
      <c r="H42" s="74"/>
      <c r="I42" s="74"/>
      <c r="J42" s="74"/>
      <c r="K42" s="74"/>
      <c r="L42" s="7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72">
        <v>36</v>
      </c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</row>
    <row r="43" spans="1:83" ht="19.5" hidden="1" customHeight="1">
      <c r="A43" s="37"/>
      <c r="B43" s="63"/>
      <c r="C43" s="74"/>
      <c r="D43" s="74"/>
      <c r="E43" s="74"/>
      <c r="F43" s="74"/>
      <c r="G43" s="74"/>
      <c r="H43" s="74"/>
      <c r="I43" s="74"/>
      <c r="J43" s="74"/>
      <c r="K43" s="74"/>
      <c r="L43" s="6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72">
        <v>37</v>
      </c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</row>
    <row r="44" spans="1:83" ht="12.75" hidden="1" customHeight="1">
      <c r="A44" s="37"/>
      <c r="B44" s="63"/>
      <c r="C44" s="74"/>
      <c r="D44" s="74"/>
      <c r="E44" s="74"/>
      <c r="F44" s="74"/>
      <c r="G44" s="74"/>
      <c r="H44" s="74"/>
      <c r="I44" s="74"/>
      <c r="J44" s="74"/>
      <c r="K44" s="74"/>
      <c r="L44" s="6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72">
        <v>38</v>
      </c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</row>
    <row r="45" spans="1:83" ht="8.25" hidden="1" customHeight="1" thickBot="1">
      <c r="A45" s="37"/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9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72">
        <v>39</v>
      </c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</row>
    <row r="46" spans="1:83" ht="20.25" hidden="1" customHeight="1" thickTop="1">
      <c r="A46" s="37"/>
      <c r="B46" s="37"/>
      <c r="C46" s="37"/>
      <c r="D46" s="37"/>
      <c r="E46" s="76"/>
      <c r="F46" s="76"/>
      <c r="G46" s="76"/>
      <c r="H46" s="76"/>
      <c r="I46" s="76"/>
      <c r="J46" s="76"/>
      <c r="K46" s="76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72">
        <v>40</v>
      </c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</row>
    <row r="47" spans="1:83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72">
        <v>41</v>
      </c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</row>
    <row r="48" spans="1:83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72">
        <v>42</v>
      </c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</row>
    <row r="49" spans="1:83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72">
        <v>43</v>
      </c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</row>
    <row r="50" spans="1:83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72">
        <v>44</v>
      </c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</row>
    <row r="51" spans="1:83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72">
        <v>45</v>
      </c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</row>
    <row r="52" spans="1:83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72">
        <v>46</v>
      </c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</row>
    <row r="53" spans="1:83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72">
        <v>47</v>
      </c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</row>
    <row r="54" spans="1:83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72">
        <v>48</v>
      </c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</row>
    <row r="55" spans="1:83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72">
        <v>49</v>
      </c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</row>
    <row r="56" spans="1:83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72">
        <v>50</v>
      </c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</row>
    <row r="57" spans="1:83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72">
        <v>51</v>
      </c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</row>
    <row r="58" spans="1:83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72">
        <v>52</v>
      </c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</row>
    <row r="59" spans="1:83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72">
        <v>53</v>
      </c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</row>
    <row r="60" spans="1:83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7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</row>
    <row r="61" spans="1:83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7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</row>
  </sheetData>
  <sheetProtection formatCells="0" formatColumns="0" formatRows="0" insertColumns="0" insertRows="0" insertHyperlinks="0" deleteColumns="0" deleteRows="0" sort="0" autoFilter="0" pivotTables="0"/>
  <mergeCells count="26">
    <mergeCell ref="C28:E28"/>
    <mergeCell ref="G28:L28"/>
    <mergeCell ref="C30:E30"/>
    <mergeCell ref="F32:K32"/>
    <mergeCell ref="B32:E32"/>
    <mergeCell ref="G30:L30"/>
    <mergeCell ref="C26:E26"/>
    <mergeCell ref="C13:G13"/>
    <mergeCell ref="G16:J16"/>
    <mergeCell ref="G26:L26"/>
    <mergeCell ref="AI1:AJ1"/>
    <mergeCell ref="B4:L4"/>
    <mergeCell ref="B21:L21"/>
    <mergeCell ref="I24:K24"/>
    <mergeCell ref="G6:K6"/>
    <mergeCell ref="G9:K9"/>
    <mergeCell ref="C16:F16"/>
    <mergeCell ref="C15:F15"/>
    <mergeCell ref="C24:E24"/>
    <mergeCell ref="K13:L13"/>
    <mergeCell ref="B8:F8"/>
    <mergeCell ref="B11:F11"/>
    <mergeCell ref="C38:K44"/>
    <mergeCell ref="E46:K46"/>
    <mergeCell ref="B35:L35"/>
    <mergeCell ref="L40:L42"/>
  </mergeCells>
  <phoneticPr fontId="3" type="noConversion"/>
  <conditionalFormatting sqref="C16:F16">
    <cfRule type="cellIs" dxfId="11" priority="17" stopIfTrue="1" operator="equal">
      <formula>"Предпродажный/дилерский"</formula>
    </cfRule>
    <cfRule type="cellIs" dxfId="10" priority="18" stopIfTrue="1" operator="equal">
      <formula>"Послепродажный"</formula>
    </cfRule>
  </conditionalFormatting>
  <conditionalFormatting sqref="F32">
    <cfRule type="cellIs" dxfId="9" priority="10" operator="equal">
      <formula>"НЕ ГАРАНТИЙНЫЙ !!!"</formula>
    </cfRule>
    <cfRule type="cellIs" dxfId="8" priority="19" stopIfTrue="1" operator="equal">
      <formula>"Гарантийный"</formula>
    </cfRule>
    <cfRule type="cellIs" dxfId="7" priority="20" stopIfTrue="1" operator="equal">
      <formula>"Негарантийный !!!"</formula>
    </cfRule>
    <cfRule type="cellIs" dxfId="6" priority="21" stopIfTrue="1" operator="equal">
      <formula>"Запрос на гарантию"</formula>
    </cfRule>
  </conditionalFormatting>
  <conditionalFormatting sqref="L7:L8 L10:L11">
    <cfRule type="cellIs" dxfId="5" priority="9" operator="equal">
      <formula>"ОШИБКА !"</formula>
    </cfRule>
  </conditionalFormatting>
  <conditionalFormatting sqref="C38">
    <cfRule type="cellIs" dxfId="4" priority="42" stopIfTrue="1" operator="equal">
      <formula>$AM$3</formula>
    </cfRule>
    <cfRule type="cellIs" dxfId="3" priority="43" stopIfTrue="1" operator="equal">
      <formula>$AM$6</formula>
    </cfRule>
    <cfRule type="cellIs" dxfId="2" priority="44" stopIfTrue="1" operator="equal">
      <formula>$AM$4</formula>
    </cfRule>
  </conditionalFormatting>
  <conditionalFormatting sqref="C38:K44">
    <cfRule type="cellIs" dxfId="1" priority="45" operator="equal">
      <formula>$AM$7</formula>
    </cfRule>
  </conditionalFormatting>
  <conditionalFormatting sqref="F26 F28">
    <cfRule type="cellIs" dxfId="0" priority="4" operator="equal">
      <formula>$F$30</formula>
    </cfRule>
  </conditionalFormatting>
  <dataValidations xWindow="623" yWindow="421" count="11">
    <dataValidation type="list" allowBlank="1" showInputMessage="1" showErrorMessage="1" promptTitle="Год производства аппарата" prompt="5-6-й символы серийного номера для техники CE или 1-2 символы для техники DAP" sqref="E7">
      <formula1>$AG$4:$AG$29</formula1>
    </dataValidation>
    <dataValidation type="list" allowBlank="1" showInputMessage="1" showErrorMessage="1" promptTitle="Дата обращения" prompt="Месяц обращения" sqref="I10">
      <formula1>$AJ$3:$AJ$18</formula1>
    </dataValidation>
    <dataValidation type="list" allowBlank="1" showInputMessage="1" showErrorMessage="1" promptTitle="Дата обращения" prompt="День обращения" sqref="G10">
      <formula1>$AI$3:$AI$37</formula1>
    </dataValidation>
    <dataValidation type="list" allowBlank="1" showInputMessage="1" showErrorMessage="1" promptTitle="Неделя производства аппарата" prompt="7-8-й символы серийного номера для техники CE или 3-4 символы для техники DAP" sqref="E10">
      <formula1>$AH$3:$AH$59</formula1>
    </dataValidation>
    <dataValidation type="list" allowBlank="1" showInputMessage="1" showErrorMessage="1" promptTitle="Тип ремонта" prompt="Выберите предполагаемый тип ремонта" sqref="C16:F16">
      <formula1>$AK$3:$AK$4</formula1>
    </dataValidation>
    <dataValidation type="list" allowBlank="1" showInputMessage="1" showErrorMessage="1" promptTitle="Категория техники" prompt="TV (12 мес гарантии) или NOTV (12 или 24 мес гарантии)?" sqref="K16">
      <formula1>$AL$3:$AL$5</formula1>
    </dataValidation>
    <dataValidation type="list" allowBlank="1" showInputMessage="1" showErrorMessage="1" promptTitle="Дата продажи" prompt="День продажи (для предпрода игнорируется)" sqref="G7">
      <formula1>$AI$3:$AI$37</formula1>
    </dataValidation>
    <dataValidation type="list" allowBlank="1" showInputMessage="1" showErrorMessage="1" promptTitle="Дата продажи" prompt="Месяц продажи (для предпрода игнорируется)" sqref="I7">
      <formula1>$AJ$3:$AJ$18</formula1>
    </dataValidation>
    <dataValidation type="list" allowBlank="1" showInputMessage="1" showErrorMessage="1" promptTitle="Дата продажи" prompt="Год продажи (для предпрода игнорируется)" sqref="K7">
      <formula1>$AG$4:$AG$29</formula1>
    </dataValidation>
    <dataValidation allowBlank="1" showInputMessage="1" showErrorMessage="1" promptTitle="Срок предыдущих ремонтов" prompt="Устанавливать в &quot;0&quot; если не было предыдущих ремонтов! На предпродажные ремонты учет времени нахождения в предыдущих ремонтах не распространяется (ЗЗиПП, ст.20, п.3 действует только для физич. лиц)." sqref="I13"/>
    <dataValidation type="list" allowBlank="1" showInputMessage="1" showErrorMessage="1" promptTitle="Дата обращения" prompt="Год обращения" sqref="K10">
      <formula1>$AG$4:$AG$29</formula1>
    </dataValidation>
  </dataValidations>
  <pageMargins left="0.75" right="0.75" top="1" bottom="1" header="0.5" footer="0.5"/>
  <pageSetup paperSize="9" orientation="portrait" r:id="rId1"/>
  <headerFooter alignWithMargins="0"/>
  <ignoredErrors>
    <ignoredError sqref="AI12:AJ13 AI3:AJ7 AI9:AJ10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Z26"/>
  <sheetViews>
    <sheetView workbookViewId="0">
      <selection activeCell="B38" sqref="B38"/>
    </sheetView>
  </sheetViews>
  <sheetFormatPr defaultRowHeight="12.75" outlineLevelCol="1"/>
  <cols>
    <col min="1" max="1" width="13.42578125" style="9" customWidth="1" outlineLevel="1"/>
    <col min="2" max="2" width="12.42578125" style="6" customWidth="1" outlineLevel="1"/>
    <col min="3" max="3" width="11" style="9" customWidth="1" outlineLevel="1"/>
    <col min="4" max="4" width="9" style="1" customWidth="1" outlineLevel="1"/>
    <col min="5" max="11" width="9.140625" style="1" customWidth="1" outlineLevel="1"/>
    <col min="12" max="12" width="14.28515625" style="1" customWidth="1" outlineLevel="1"/>
    <col min="13" max="26" width="9.140625" style="1" customWidth="1" outlineLevel="1"/>
    <col min="27" max="16384" width="9.140625" style="1"/>
  </cols>
  <sheetData>
    <row r="1" spans="1:16" ht="15">
      <c r="A1" s="16" t="s">
        <v>40</v>
      </c>
      <c r="B1" s="8">
        <f>DATE(Philips!K7,Philips!I7,Philips!G7)</f>
        <v>42370</v>
      </c>
      <c r="C1" s="11" t="s">
        <v>30</v>
      </c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  <c r="P1" s="3"/>
    </row>
    <row r="2" spans="1:16" ht="15">
      <c r="A2" s="16" t="s">
        <v>41</v>
      </c>
      <c r="B2" s="8">
        <f>DATE(Philips!K10,Philips!I10,Philips!G10)</f>
        <v>42522</v>
      </c>
      <c r="C2" s="11" t="s">
        <v>39</v>
      </c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P2" s="3"/>
    </row>
    <row r="3" spans="1:16" ht="15">
      <c r="B3" s="2" t="str">
        <f>"1"&amp;"."&amp;"1"&amp;"."&amp;ГОД_ПРВА</f>
        <v>1.1.2015</v>
      </c>
      <c r="C3" s="11" t="s">
        <v>9</v>
      </c>
      <c r="D3" s="3"/>
      <c r="E3" s="3"/>
      <c r="F3" s="3"/>
      <c r="G3" s="3"/>
      <c r="H3" s="3"/>
      <c r="I3" s="3"/>
      <c r="J3" s="3"/>
      <c r="K3" s="3"/>
      <c r="L3" s="4"/>
      <c r="M3" s="3"/>
      <c r="N3" s="3"/>
      <c r="O3" s="3"/>
      <c r="P3" s="3"/>
    </row>
    <row r="4" spans="1:16" ht="15">
      <c r="B4" s="7">
        <f>DATEVALUE(B3)</f>
        <v>42005</v>
      </c>
      <c r="C4" s="11" t="s">
        <v>10</v>
      </c>
      <c r="D4" s="3"/>
      <c r="E4" s="3"/>
      <c r="F4" s="3"/>
      <c r="G4" s="3"/>
      <c r="H4" s="3"/>
      <c r="I4" s="3"/>
      <c r="J4" s="3"/>
      <c r="K4" s="3"/>
      <c r="L4" s="4"/>
      <c r="M4" s="3"/>
      <c r="N4" s="3"/>
      <c r="O4" s="3"/>
      <c r="P4" s="3"/>
    </row>
    <row r="5" spans="1:16" ht="15">
      <c r="B5" s="5">
        <f>WEEKDAY(B4,2)</f>
        <v>4</v>
      </c>
      <c r="C5" s="11" t="s">
        <v>7</v>
      </c>
      <c r="D5" s="3"/>
      <c r="E5" s="3"/>
      <c r="F5" s="3"/>
      <c r="G5" s="3"/>
      <c r="H5" s="3"/>
      <c r="I5" s="3"/>
      <c r="J5" s="3"/>
      <c r="K5" s="3"/>
      <c r="L5" s="4"/>
      <c r="M5" s="3"/>
      <c r="N5" s="3"/>
      <c r="O5" s="3"/>
      <c r="P5" s="3"/>
    </row>
    <row r="6" spans="1:16" ht="15">
      <c r="B6" s="5">
        <f>Philips!E10*7-B5</f>
        <v>3</v>
      </c>
      <c r="C6" s="11" t="s">
        <v>8</v>
      </c>
      <c r="D6" s="3"/>
      <c r="E6" s="3"/>
      <c r="F6" s="3"/>
      <c r="G6" s="3"/>
      <c r="H6" s="3"/>
      <c r="I6" s="3"/>
      <c r="J6" s="3"/>
      <c r="K6" s="3"/>
      <c r="L6" s="4"/>
      <c r="M6" s="3"/>
      <c r="N6" s="3"/>
      <c r="O6" s="3"/>
      <c r="P6" s="3"/>
    </row>
    <row r="7" spans="1:16" ht="15">
      <c r="B7" s="7">
        <f>IF(OR(B5=5,B5=6,B5=7),B6+B4+7,B6+B4)</f>
        <v>42008</v>
      </c>
      <c r="C7" s="11" t="s">
        <v>12</v>
      </c>
      <c r="D7" s="3"/>
      <c r="E7" s="3"/>
      <c r="F7" s="3"/>
      <c r="G7" s="3"/>
      <c r="H7" s="3"/>
      <c r="I7" s="3"/>
      <c r="J7" s="3"/>
      <c r="K7" s="3"/>
      <c r="L7" s="4"/>
      <c r="M7" s="3"/>
      <c r="N7" s="3"/>
      <c r="O7" s="3"/>
      <c r="P7" s="3"/>
    </row>
    <row r="8" spans="1:16" ht="15">
      <c r="B8" s="5">
        <f>YEAR(B7)</f>
        <v>2015</v>
      </c>
      <c r="C8" s="11" t="s">
        <v>0</v>
      </c>
      <c r="D8" s="3"/>
      <c r="E8" s="3"/>
      <c r="F8" s="3"/>
      <c r="G8" s="3"/>
      <c r="H8" s="3"/>
      <c r="I8" s="3"/>
      <c r="J8" s="3"/>
      <c r="K8" s="3"/>
      <c r="L8" s="4"/>
      <c r="M8" s="3"/>
      <c r="N8" s="3"/>
      <c r="O8" s="3"/>
      <c r="P8" s="3"/>
    </row>
    <row r="9" spans="1:16" ht="15">
      <c r="B9" s="5">
        <f>MONTH(B7)</f>
        <v>1</v>
      </c>
      <c r="C9" s="11" t="s">
        <v>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">
      <c r="B10" s="5">
        <f>DAY(B7)</f>
        <v>4</v>
      </c>
      <c r="C10" s="11" t="s">
        <v>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>
      <c r="A11" s="16" t="s">
        <v>42</v>
      </c>
      <c r="B11" s="2">
        <f>DATE(B8,B9,B10)</f>
        <v>42008</v>
      </c>
      <c r="C11" s="11" t="s">
        <v>11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">
      <c r="B12" s="2">
        <f>B11-6</f>
        <v>42002</v>
      </c>
      <c r="C12" s="11" t="s">
        <v>38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16" t="s">
        <v>43</v>
      </c>
      <c r="B13" s="12">
        <f>EDATE(Д_ПРОИЗВ,IF(CE_DAP="TV",IF(Philips!C16="Предпродажный",18,24),IF(Philips!C16="Предпродажный",12,IF(CE_DAP="NOTV-12",24,36))))</f>
        <v>42739</v>
      </c>
      <c r="C13" s="11" t="s">
        <v>46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16" t="s">
        <v>44</v>
      </c>
      <c r="B14" s="10">
        <f>EDATE(Д_ПРОД,IF(CE_DAP="NOTV-24",24,12))+ДЛИТ_ПРЕД_РЕМ</f>
        <v>42736</v>
      </c>
      <c r="C14" s="11" t="s">
        <v>53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 s="1" customFormat="1"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 s="1" customFormat="1"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2:16" s="1" customFormat="1">
      <c r="B19" s="13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2:16" s="1" customFormat="1">
      <c r="B20" s="13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6" s="1" customFormat="1">
      <c r="B21" s="13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6" s="1" customFormat="1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6" s="1" customFormat="1"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2:16" s="1" customFormat="1">
      <c r="B24" s="13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2:16" s="1" customFormat="1"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s="1" customFormat="1">
      <c r="B26" s="13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D15"/>
  <sheetViews>
    <sheetView workbookViewId="0">
      <selection activeCell="C36" sqref="C36"/>
    </sheetView>
  </sheetViews>
  <sheetFormatPr defaultRowHeight="12.75"/>
  <cols>
    <col min="1" max="1" width="10.140625" bestFit="1" customWidth="1"/>
    <col min="2" max="2" width="17.140625" customWidth="1"/>
    <col min="3" max="3" width="13.5703125" customWidth="1"/>
    <col min="4" max="4" width="14.7109375" customWidth="1"/>
  </cols>
  <sheetData>
    <row r="1" spans="1:4" ht="38.25" customHeight="1">
      <c r="A1" s="35" t="s">
        <v>55</v>
      </c>
      <c r="B1" s="35" t="s">
        <v>62</v>
      </c>
      <c r="C1" s="35" t="s">
        <v>56</v>
      </c>
    </row>
    <row r="2" spans="1:4">
      <c r="A2" s="28">
        <v>41746</v>
      </c>
      <c r="B2" s="28">
        <v>41751</v>
      </c>
      <c r="C2" s="33">
        <f>B2-A2</f>
        <v>5</v>
      </c>
    </row>
    <row r="3" spans="1:4">
      <c r="A3" s="28">
        <v>41774</v>
      </c>
      <c r="B3" s="28">
        <v>41781</v>
      </c>
      <c r="C3" s="33">
        <f>B3-A3</f>
        <v>7</v>
      </c>
    </row>
    <row r="4" spans="1:4">
      <c r="A4" s="17"/>
      <c r="B4" s="17"/>
    </row>
    <row r="5" spans="1:4">
      <c r="A5" s="17"/>
      <c r="B5" s="17"/>
    </row>
    <row r="6" spans="1:4">
      <c r="A6" s="17"/>
      <c r="B6" s="17"/>
    </row>
    <row r="7" spans="1:4" ht="62.25" customHeight="1">
      <c r="A7" s="27" t="s">
        <v>18</v>
      </c>
      <c r="B7" s="27" t="s">
        <v>57</v>
      </c>
      <c r="C7" s="27" t="s">
        <v>58</v>
      </c>
      <c r="D7" s="27" t="s">
        <v>60</v>
      </c>
    </row>
    <row r="8" spans="1:4" ht="15">
      <c r="A8" s="28">
        <v>41436</v>
      </c>
      <c r="B8" s="34">
        <f>EDATE(A8+C8,D8)</f>
        <v>41813</v>
      </c>
      <c r="C8" s="33">
        <f>SUM(C2:C5)</f>
        <v>12</v>
      </c>
      <c r="D8" s="29">
        <v>12</v>
      </c>
    </row>
    <row r="10" spans="1:4" ht="13.5" thickBot="1"/>
    <row r="11" spans="1:4">
      <c r="A11" s="18"/>
      <c r="B11" s="19"/>
      <c r="C11" s="20"/>
    </row>
    <row r="12" spans="1:4" ht="18">
      <c r="A12" s="21"/>
      <c r="B12" s="22" t="s">
        <v>59</v>
      </c>
      <c r="C12" s="23"/>
    </row>
    <row r="13" spans="1:4">
      <c r="A13" s="31"/>
      <c r="B13" s="30"/>
      <c r="C13" s="23"/>
    </row>
    <row r="14" spans="1:4" ht="18">
      <c r="A14" s="32"/>
      <c r="B14" s="22" t="s">
        <v>61</v>
      </c>
      <c r="C14" s="23"/>
    </row>
    <row r="15" spans="1:4" ht="13.5" thickBot="1">
      <c r="A15" s="24"/>
      <c r="B15" s="25"/>
      <c r="C15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Philips</vt:lpstr>
      <vt:lpstr>Count</vt:lpstr>
      <vt:lpstr>Лист1</vt:lpstr>
      <vt:lpstr>CE_DAP</vt:lpstr>
      <vt:lpstr>ГАР_ИТОГ</vt:lpstr>
      <vt:lpstr>ГАР_ПРОД</vt:lpstr>
      <vt:lpstr>ГАР_ПРОИЗВ</vt:lpstr>
      <vt:lpstr>ГОД_ПРВА</vt:lpstr>
      <vt:lpstr>Д_ОБРАЩ</vt:lpstr>
      <vt:lpstr>Д_ПРОД</vt:lpstr>
      <vt:lpstr>Д_ПРОИЗВ</vt:lpstr>
      <vt:lpstr>ДЛИТ_ПРЕД_РЕМ</vt:lpstr>
      <vt:lpstr>НЕД_ПРВА</vt:lpstr>
      <vt:lpstr>СГДНЯ</vt:lpstr>
    </vt:vector>
  </TitlesOfParts>
  <Company>Never Mind Co.,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Male</dc:creator>
  <cp:lastModifiedBy>mv</cp:lastModifiedBy>
  <dcterms:created xsi:type="dcterms:W3CDTF">2004-05-22T18:21:59Z</dcterms:created>
  <dcterms:modified xsi:type="dcterms:W3CDTF">2016-10-19T12:43:30Z</dcterms:modified>
</cp:coreProperties>
</file>